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DEICERS\Hwy Deicing Salt ITB\Final Salt ITB\"/>
    </mc:Choice>
  </mc:AlternateContent>
  <bookViews>
    <workbookView xWindow="0" yWindow="0" windowWidth="9630" windowHeight="4905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2" l="1"/>
  <c r="J12" i="2" l="1"/>
  <c r="J13" i="2" s="1"/>
  <c r="J99" i="2"/>
  <c r="J100" i="2" s="1"/>
  <c r="G120" i="2"/>
  <c r="G294" i="2"/>
  <c r="G287" i="2"/>
  <c r="G266" i="2"/>
  <c r="G259" i="2"/>
  <c r="G249" i="2"/>
  <c r="G239" i="2"/>
  <c r="G224" i="2"/>
  <c r="G216" i="2"/>
  <c r="G209" i="2"/>
  <c r="G200" i="2"/>
  <c r="G194" i="2"/>
  <c r="G176" i="2"/>
  <c r="G169" i="2"/>
  <c r="G159" i="2"/>
  <c r="G149" i="2"/>
  <c r="G129" i="2"/>
  <c r="G110" i="2"/>
  <c r="G101" i="2"/>
  <c r="G88" i="2"/>
  <c r="G82" i="2"/>
  <c r="G74" i="2"/>
  <c r="G65" i="2"/>
  <c r="G57" i="2"/>
  <c r="G43" i="2"/>
  <c r="G36" i="2"/>
  <c r="G25" i="2"/>
  <c r="G14" i="2"/>
  <c r="J292" i="2"/>
  <c r="J293" i="2" s="1"/>
  <c r="J285" i="2"/>
  <c r="J286" i="2" s="1"/>
  <c r="J264" i="2"/>
  <c r="J265" i="2" s="1"/>
  <c r="J257" i="2"/>
  <c r="J258" i="2" s="1"/>
  <c r="J247" i="2"/>
  <c r="J248" i="2" s="1"/>
  <c r="J237" i="2"/>
  <c r="J238" i="2" s="1"/>
  <c r="J222" i="2"/>
  <c r="J223" i="2" s="1"/>
  <c r="J214" i="2"/>
  <c r="J215" i="2" s="1"/>
  <c r="J207" i="2"/>
  <c r="J208" i="2" s="1"/>
  <c r="J198" i="2"/>
  <c r="J199" i="2" s="1"/>
  <c r="J192" i="2"/>
  <c r="J193" i="2" s="1"/>
  <c r="J174" i="2"/>
  <c r="J175" i="2" s="1"/>
  <c r="J167" i="2"/>
  <c r="J168" i="2" s="1"/>
  <c r="J157" i="2"/>
  <c r="J158" i="2" s="1"/>
  <c r="J147" i="2"/>
  <c r="J148" i="2" s="1"/>
  <c r="J127" i="2"/>
  <c r="J128" i="2" s="1"/>
  <c r="J118" i="2"/>
  <c r="J119" i="2" s="1"/>
  <c r="J108" i="2"/>
  <c r="J109" i="2" s="1"/>
  <c r="J86" i="2"/>
  <c r="J87" i="2" s="1"/>
  <c r="J80" i="2"/>
  <c r="J81" i="2" s="1"/>
  <c r="J72" i="2"/>
  <c r="J73" i="2" s="1"/>
  <c r="J63" i="2"/>
  <c r="J64" i="2" s="1"/>
  <c r="J55" i="2"/>
  <c r="J56" i="2" s="1"/>
  <c r="J41" i="2"/>
  <c r="J42" i="2" s="1"/>
  <c r="J34" i="2"/>
  <c r="J35" i="2" s="1"/>
  <c r="J23" i="2"/>
  <c r="J24" i="2" s="1"/>
  <c r="B272" i="2" l="1"/>
  <c r="B226" i="2"/>
  <c r="B182" i="2"/>
  <c r="B136" i="2"/>
  <c r="B90" i="2"/>
  <c r="F12" i="2" l="1"/>
  <c r="F237" i="2" l="1"/>
  <c r="G237" i="2" l="1"/>
  <c r="H237" i="2" s="1"/>
  <c r="F239" i="2"/>
  <c r="F238" i="2"/>
  <c r="F157" i="2"/>
  <c r="G12" i="2"/>
  <c r="F167" i="2"/>
  <c r="F214" i="2"/>
  <c r="E292" i="2"/>
  <c r="E285" i="2"/>
  <c r="E264" i="2"/>
  <c r="E257" i="2"/>
  <c r="E247" i="2"/>
  <c r="E237" i="2"/>
  <c r="E222" i="2"/>
  <c r="E214" i="2"/>
  <c r="E207" i="2"/>
  <c r="E198" i="2"/>
  <c r="E192" i="2"/>
  <c r="E174" i="2"/>
  <c r="E167" i="2"/>
  <c r="F147" i="2"/>
  <c r="F127" i="2"/>
  <c r="F118" i="2"/>
  <c r="F108" i="2"/>
  <c r="F99" i="2"/>
  <c r="F86" i="2"/>
  <c r="F80" i="2"/>
  <c r="F72" i="2"/>
  <c r="F63" i="2"/>
  <c r="F55" i="2"/>
  <c r="F41" i="2"/>
  <c r="F34" i="2"/>
  <c r="F23" i="2"/>
  <c r="F292" i="2"/>
  <c r="F285" i="2"/>
  <c r="F264" i="2"/>
  <c r="F257" i="2"/>
  <c r="F247" i="2"/>
  <c r="F294" i="2" l="1"/>
  <c r="F293" i="2"/>
  <c r="F110" i="2"/>
  <c r="F109" i="2"/>
  <c r="G264" i="2"/>
  <c r="H264" i="2" s="1"/>
  <c r="F266" i="2"/>
  <c r="F265" i="2"/>
  <c r="G108" i="2"/>
  <c r="H108" i="2" s="1"/>
  <c r="G157" i="2"/>
  <c r="F159" i="2"/>
  <c r="F158" i="2"/>
  <c r="G118" i="2"/>
  <c r="H118" i="2" s="1"/>
  <c r="F120" i="2"/>
  <c r="F119" i="2"/>
  <c r="G214" i="2"/>
  <c r="H214" i="2" s="1"/>
  <c r="F216" i="2"/>
  <c r="F215" i="2"/>
  <c r="G247" i="2"/>
  <c r="H247" i="2" s="1"/>
  <c r="F249" i="2"/>
  <c r="F248" i="2"/>
  <c r="G292" i="2"/>
  <c r="H292" i="2" s="1"/>
  <c r="G55" i="2"/>
  <c r="H55" i="2" s="1"/>
  <c r="F57" i="2"/>
  <c r="F56" i="2"/>
  <c r="G86" i="2"/>
  <c r="H86" i="2" s="1"/>
  <c r="F88" i="2"/>
  <c r="F87" i="2"/>
  <c r="G127" i="2"/>
  <c r="H127" i="2" s="1"/>
  <c r="F129" i="2"/>
  <c r="F128" i="2"/>
  <c r="G167" i="2"/>
  <c r="H167" i="2" s="1"/>
  <c r="F169" i="2"/>
  <c r="F168" i="2"/>
  <c r="G72" i="2"/>
  <c r="H72" i="2" s="1"/>
  <c r="F74" i="2"/>
  <c r="F73" i="2"/>
  <c r="G285" i="2"/>
  <c r="H285" i="2" s="1"/>
  <c r="F287" i="2"/>
  <c r="F286" i="2"/>
  <c r="G80" i="2"/>
  <c r="H80" i="2" s="1"/>
  <c r="F82" i="2"/>
  <c r="F81" i="2"/>
  <c r="G257" i="2"/>
  <c r="H257" i="2" s="1"/>
  <c r="F259" i="2"/>
  <c r="F258" i="2"/>
  <c r="G63" i="2"/>
  <c r="H63" i="2" s="1"/>
  <c r="F65" i="2"/>
  <c r="F64" i="2"/>
  <c r="G99" i="2"/>
  <c r="H99" i="2" s="1"/>
  <c r="F101" i="2"/>
  <c r="F100" i="2"/>
  <c r="G147" i="2"/>
  <c r="H147" i="2" s="1"/>
  <c r="F149" i="2"/>
  <c r="F148" i="2"/>
  <c r="G41" i="2"/>
  <c r="H41" i="2" s="1"/>
  <c r="F43" i="2"/>
  <c r="F42" i="2"/>
  <c r="G34" i="2"/>
  <c r="H34" i="2" s="1"/>
  <c r="F36" i="2"/>
  <c r="F35" i="2"/>
  <c r="G23" i="2"/>
  <c r="H23" i="2" s="1"/>
  <c r="F25" i="2"/>
  <c r="F24" i="2"/>
  <c r="H12" i="2"/>
  <c r="F14" i="2"/>
  <c r="F13" i="2"/>
  <c r="H157" i="2"/>
  <c r="E108" i="2"/>
  <c r="F222" i="2" l="1"/>
  <c r="F207" i="2"/>
  <c r="F198" i="2"/>
  <c r="F192" i="2"/>
  <c r="F174" i="2"/>
  <c r="E157" i="2"/>
  <c r="E147" i="2"/>
  <c r="E127" i="2"/>
  <c r="E118" i="2"/>
  <c r="E99" i="2"/>
  <c r="E86" i="2"/>
  <c r="E80" i="2"/>
  <c r="E72" i="2"/>
  <c r="E63" i="2"/>
  <c r="E55" i="2"/>
  <c r="E41" i="2"/>
  <c r="E34" i="2"/>
  <c r="E23" i="2"/>
  <c r="E12" i="2"/>
  <c r="F194" i="2" l="1"/>
  <c r="F193" i="2"/>
  <c r="F176" i="2"/>
  <c r="F175" i="2"/>
  <c r="F209" i="2"/>
  <c r="F208" i="2"/>
  <c r="F200" i="2"/>
  <c r="F199" i="2"/>
  <c r="F224" i="2"/>
  <c r="F223" i="2"/>
  <c r="G192" i="2"/>
  <c r="H192" i="2" s="1"/>
  <c r="G174" i="2"/>
  <c r="H174" i="2" s="1"/>
  <c r="G207" i="2"/>
  <c r="H207" i="2" s="1"/>
  <c r="G198" i="2"/>
  <c r="H198" i="2" s="1"/>
  <c r="G222" i="2"/>
  <c r="H222" i="2" s="1"/>
</calcChain>
</file>

<file path=xl/sharedStrings.xml><?xml version="1.0" encoding="utf-8"?>
<sst xmlns="http://schemas.openxmlformats.org/spreadsheetml/2006/main" count="476" uniqueCount="300">
  <si>
    <t>David City</t>
  </si>
  <si>
    <t>235 Iowa St, 68632</t>
  </si>
  <si>
    <t>Greenwood</t>
  </si>
  <si>
    <t>12909 238th St, 68366</t>
  </si>
  <si>
    <t>Lincoln - Superior</t>
  </si>
  <si>
    <t>302 Superior St, 68521</t>
  </si>
  <si>
    <t>Seward</t>
  </si>
  <si>
    <t>Wahoo</t>
  </si>
  <si>
    <t>2311 Aspen St, 68066</t>
  </si>
  <si>
    <t>Beatrice</t>
  </si>
  <si>
    <t>117 Hill St, 68310</t>
  </si>
  <si>
    <t>Blue Springs</t>
  </si>
  <si>
    <t>Dorchester</t>
  </si>
  <si>
    <t>508 W Depot St, 68343</t>
  </si>
  <si>
    <t>Fairbury</t>
  </si>
  <si>
    <t>1500 K St, 68352</t>
  </si>
  <si>
    <t>Lincoln - Salt Valley</t>
  </si>
  <si>
    <t>5300 Salt Valley View St, 68512</t>
  </si>
  <si>
    <t>Pawnee City</t>
  </si>
  <si>
    <t>900 B St, 68420</t>
  </si>
  <si>
    <t>Wilber</t>
  </si>
  <si>
    <t>Auburn</t>
  </si>
  <si>
    <t>2127 J St, 68310</t>
  </si>
  <si>
    <t>Eagle</t>
  </si>
  <si>
    <t>Falls City</t>
  </si>
  <si>
    <t>1525 E 14th St, 68355</t>
  </si>
  <si>
    <t>Nebraska City</t>
  </si>
  <si>
    <t>Palmyra</t>
  </si>
  <si>
    <t>510 F Road (Hwy 2), 68418</t>
  </si>
  <si>
    <t>Syracuse</t>
  </si>
  <si>
    <t>Tecumseh</t>
  </si>
  <si>
    <t>772 N 1st St, 68450</t>
  </si>
  <si>
    <t>Omaha - Dome</t>
  </si>
  <si>
    <t>4425 S 108th St, 68145</t>
  </si>
  <si>
    <t>5015 Battlefield Dr, 68152</t>
  </si>
  <si>
    <t>Omaha - South</t>
  </si>
  <si>
    <t>5929 S 25th St, 68107</t>
  </si>
  <si>
    <t>Blair</t>
  </si>
  <si>
    <t>2252 Pittack St, 68008</t>
  </si>
  <si>
    <t>Fremont</t>
  </si>
  <si>
    <t>2550 W 23rd Dr, 68026</t>
  </si>
  <si>
    <t>Elkhorn</t>
  </si>
  <si>
    <t>2829 N 204th St, 68022</t>
  </si>
  <si>
    <t>Manley</t>
  </si>
  <si>
    <t>Melia Hill</t>
  </si>
  <si>
    <t>15525 S 234th St, Gretna, 68028</t>
  </si>
  <si>
    <t>Plattsmouth</t>
  </si>
  <si>
    <t>1000 S 22nd St, 68048</t>
  </si>
  <si>
    <t>Albion</t>
  </si>
  <si>
    <t>Clarkson</t>
  </si>
  <si>
    <t>120 Bryan St, 68629</t>
  </si>
  <si>
    <t>Columbus</t>
  </si>
  <si>
    <t>3303 12th St, 68601</t>
  </si>
  <si>
    <t>Humphrey</t>
  </si>
  <si>
    <t>Schuyler</t>
  </si>
  <si>
    <t>E 22nd &amp; H St, 68661</t>
  </si>
  <si>
    <t>Bloomfield</t>
  </si>
  <si>
    <t>Neligh</t>
  </si>
  <si>
    <t>910 E Hwy 275, 68756</t>
  </si>
  <si>
    <t>Niobrara</t>
  </si>
  <si>
    <t>269 Cedar St, 68760</t>
  </si>
  <si>
    <t>Plainview</t>
  </si>
  <si>
    <t>86398 538 Ave, 68769</t>
  </si>
  <si>
    <t>Norfolk</t>
  </si>
  <si>
    <t>408 N 13th St, 68701</t>
  </si>
  <si>
    <t>West Point</t>
  </si>
  <si>
    <t>1500 N Lincoln St, 68788</t>
  </si>
  <si>
    <t>Dakota City</t>
  </si>
  <si>
    <t>Lyons</t>
  </si>
  <si>
    <t>1150 County Rd RS, 63038</t>
  </si>
  <si>
    <t>S Sioux City</t>
  </si>
  <si>
    <t>500 W 9th St, 68776</t>
  </si>
  <si>
    <t>Crofton</t>
  </si>
  <si>
    <t>Hartington</t>
  </si>
  <si>
    <t>215 Industrial Rd, 68739</t>
  </si>
  <si>
    <t>Laurel</t>
  </si>
  <si>
    <t>Newcastle</t>
  </si>
  <si>
    <t>102 Broadway St, 68757</t>
  </si>
  <si>
    <t>Wayne</t>
  </si>
  <si>
    <t>1300 E 7th St, 68787</t>
  </si>
  <si>
    <t>Central City</t>
  </si>
  <si>
    <t>1406 6th St, 68826</t>
  </si>
  <si>
    <t>Fullerton</t>
  </si>
  <si>
    <t>Greeley</t>
  </si>
  <si>
    <t>401 N Railway St, 68842</t>
  </si>
  <si>
    <t>Loup City</t>
  </si>
  <si>
    <t>Ord</t>
  </si>
  <si>
    <t>620 U St, 68862</t>
  </si>
  <si>
    <t>St Paul</t>
  </si>
  <si>
    <t>Geneva</t>
  </si>
  <si>
    <t>535 S 13th St, 68361</t>
  </si>
  <si>
    <t>Hebron</t>
  </si>
  <si>
    <t>110 N 13th St, 68370</t>
  </si>
  <si>
    <t>Osceola</t>
  </si>
  <si>
    <t>521 N Kimmel St, 68651</t>
  </si>
  <si>
    <t>Strang</t>
  </si>
  <si>
    <t>York</t>
  </si>
  <si>
    <t>121 W South 21st St, 68467</t>
  </si>
  <si>
    <t>Grand Island</t>
  </si>
  <si>
    <t>3305 W Old Potash Hwy, 68802</t>
  </si>
  <si>
    <t>415 W Talmadge St, 68845</t>
  </si>
  <si>
    <t>Ravenna</t>
  </si>
  <si>
    <t>Shelton</t>
  </si>
  <si>
    <t>4558 Shelton Rd, 68876</t>
  </si>
  <si>
    <t>Aurora</t>
  </si>
  <si>
    <t>Ayr</t>
  </si>
  <si>
    <t>11990 6th St, 68925</t>
  </si>
  <si>
    <t>Harvard</t>
  </si>
  <si>
    <t>Hastings</t>
  </si>
  <si>
    <t>Red Cloud</t>
  </si>
  <si>
    <t>Superior</t>
  </si>
  <si>
    <t>1330 E 3rd St, 68978</t>
  </si>
  <si>
    <t>Alliance</t>
  </si>
  <si>
    <t>298 Husker Rd, 69301</t>
  </si>
  <si>
    <t>Chadron</t>
  </si>
  <si>
    <t>Crawford</t>
  </si>
  <si>
    <t>Gordon</t>
  </si>
  <si>
    <t>Harrison</t>
  </si>
  <si>
    <t>Bridgeport</t>
  </si>
  <si>
    <t>Gering</t>
  </si>
  <si>
    <t>140375 Rundell Rd, 69341</t>
  </si>
  <si>
    <t>Oshkosh</t>
  </si>
  <si>
    <t>Chappell</t>
  </si>
  <si>
    <t>1450 Road 165, 69129</t>
  </si>
  <si>
    <t>Harrisburg</t>
  </si>
  <si>
    <t>Kimball</t>
  </si>
  <si>
    <t>3979 Road 32</t>
  </si>
  <si>
    <t>Sidney</t>
  </si>
  <si>
    <t>2320 Illinois St, 69162</t>
  </si>
  <si>
    <t>Gothenburg</t>
  </si>
  <si>
    <t>123 Lake Ave, 69138</t>
  </si>
  <si>
    <t>Lexington</t>
  </si>
  <si>
    <t>2812 Plum Creek Pkwy, 68850</t>
  </si>
  <si>
    <t>Maxwell</t>
  </si>
  <si>
    <t>500 W South River Rd, 69103</t>
  </si>
  <si>
    <t>2400 W 14th St, 69103</t>
  </si>
  <si>
    <t>Sutherland</t>
  </si>
  <si>
    <t>Wallace</t>
  </si>
  <si>
    <t>Big Springs</t>
  </si>
  <si>
    <t>114 Frontage Rd, 69122</t>
  </si>
  <si>
    <t>Ogallala</t>
  </si>
  <si>
    <t>Paxton</t>
  </si>
  <si>
    <t>Ansley</t>
  </si>
  <si>
    <t>406 Division St, 68814</t>
  </si>
  <si>
    <t>Arnold</t>
  </si>
  <si>
    <t>510 S Carroll St, 69120</t>
  </si>
  <si>
    <t>Broken Bow</t>
  </si>
  <si>
    <t>515 E South E St, 68822</t>
  </si>
  <si>
    <t>Oconto</t>
  </si>
  <si>
    <t>Arthur</t>
  </si>
  <si>
    <t>118 W Hawkins St, 69121</t>
  </si>
  <si>
    <t>Mullen</t>
  </si>
  <si>
    <t>402 SE 1st St, 69152</t>
  </si>
  <si>
    <t>Stapleton</t>
  </si>
  <si>
    <t>Thedford</t>
  </si>
  <si>
    <t>Alma</t>
  </si>
  <si>
    <t>1004 10th St, 68920</t>
  </si>
  <si>
    <t>Franklin</t>
  </si>
  <si>
    <t>1814 I St, 68939</t>
  </si>
  <si>
    <t>Holdrege</t>
  </si>
  <si>
    <t>1013 W 4th Ave, 68949</t>
  </si>
  <si>
    <t>Minden</t>
  </si>
  <si>
    <t>509 W 9th St, 68959</t>
  </si>
  <si>
    <t>Arapahoe</t>
  </si>
  <si>
    <t>703 11th St, 68922</t>
  </si>
  <si>
    <t>Elwood</t>
  </si>
  <si>
    <t>101 Ripley St, 68937</t>
  </si>
  <si>
    <t>Maywood</t>
  </si>
  <si>
    <t>McCook</t>
  </si>
  <si>
    <t>38764 US Hwy 6, 69001</t>
  </si>
  <si>
    <t>Benkelman</t>
  </si>
  <si>
    <t>70600 Avenue 338, 69021</t>
  </si>
  <si>
    <t>Grant</t>
  </si>
  <si>
    <t>Imperial</t>
  </si>
  <si>
    <t>101 South St, 69033</t>
  </si>
  <si>
    <t>Palisade</t>
  </si>
  <si>
    <t>Ainsworth</t>
  </si>
  <si>
    <t>736 E 4th St, 69210</t>
  </si>
  <si>
    <t>Bassett</t>
  </si>
  <si>
    <t>Springview</t>
  </si>
  <si>
    <t>306 N Main St, 68778</t>
  </si>
  <si>
    <t>Atkinson</t>
  </si>
  <si>
    <t>504 N Carberry St, 68713</t>
  </si>
  <si>
    <t>Bartlett</t>
  </si>
  <si>
    <t>210 Randolph St, 68622</t>
  </si>
  <si>
    <t>Burwell</t>
  </si>
  <si>
    <t>Naper</t>
  </si>
  <si>
    <t>O'Neill</t>
  </si>
  <si>
    <t>404 W Douglas St, 68763</t>
  </si>
  <si>
    <t>Spencer</t>
  </si>
  <si>
    <t>401 Hillcrest Blvd, 68777</t>
  </si>
  <si>
    <t>Taylor</t>
  </si>
  <si>
    <t>82367 Rusho Dr, 68879</t>
  </si>
  <si>
    <t>Cody</t>
  </si>
  <si>
    <t>312 W Ohio St, 69211</t>
  </si>
  <si>
    <t>Merriman</t>
  </si>
  <si>
    <t>511 N Main St, 69218</t>
  </si>
  <si>
    <t>Valentine</t>
  </si>
  <si>
    <t>602 E 1st St, 69201</t>
  </si>
  <si>
    <t>Kearney (Hwy-30)</t>
  </si>
  <si>
    <t>Kearney (I-80)</t>
  </si>
  <si>
    <t>North Platte (I-80)</t>
  </si>
  <si>
    <t>Yard</t>
  </si>
  <si>
    <t>Address</t>
  </si>
  <si>
    <t>Cap.</t>
  </si>
  <si>
    <t>Est. ann. rqmt</t>
  </si>
  <si>
    <t>Avg % peak orders</t>
  </si>
  <si>
    <t>Avg % off-peak orders</t>
  </si>
  <si>
    <t>(tons)</t>
  </si>
  <si>
    <t>1207 S 214th Street, 68347</t>
  </si>
  <si>
    <t>6170 US Hwy 75, 68410</t>
  </si>
  <si>
    <t>Omaha - Mormon Bridge</t>
  </si>
  <si>
    <t>2300 Broadway St, 68731</t>
  </si>
  <si>
    <t>214 US Hwy 20 N, 68745</t>
  </si>
  <si>
    <t>1355 US Hwy 281, 68873</t>
  </si>
  <si>
    <t>4001 W US Hwy 30, 68848</t>
  </si>
  <si>
    <t>975 US Hwy 6, 68944</t>
  </si>
  <si>
    <t>111 E US Hwy 6, 68902</t>
  </si>
  <si>
    <t>602 S US Hwy 281, 68970</t>
  </si>
  <si>
    <t>430 Stockade Road, 69337</t>
  </si>
  <si>
    <t>3621 US Hwy 20, 69339</t>
  </si>
  <si>
    <t>840 US Hwy 20, 69346</t>
  </si>
  <si>
    <t>Hemmingford</t>
  </si>
  <si>
    <t>821 Rolland Ave, 69348</t>
  </si>
  <si>
    <t>510 E US Hwy 385, 69336</t>
  </si>
  <si>
    <t>RP 104.5, US Hwy 26, 69154</t>
  </si>
  <si>
    <t>20053 E Island Road, 69151</t>
  </si>
  <si>
    <t>North Platte (W-30)</t>
  </si>
  <si>
    <t>307 E D St S, 69153</t>
  </si>
  <si>
    <t>2051 E County Rd 80, 69155</t>
  </si>
  <si>
    <t>83880 US Hwy 83, 69166</t>
  </si>
  <si>
    <t>RP 180, US Hwy 183, 68714</t>
  </si>
  <si>
    <t>BID</t>
  </si>
  <si>
    <t>Peak price per ton</t>
  </si>
  <si>
    <t>Off-peak price per ton</t>
  </si>
  <si>
    <t>NO delivery deadline</t>
  </si>
  <si>
    <t>↓</t>
  </si>
  <si>
    <t>Days ARO delivery required</t>
  </si>
  <si>
    <t>Vendor Name:</t>
  </si>
  <si>
    <t>(1 Mar - 31 Oct)</t>
  </si>
  <si>
    <t>(1 Nov - 28 Feb)</t>
  </si>
  <si>
    <t>2500 NE Hwy 15, 68434</t>
  </si>
  <si>
    <t>38586 NE Hwy 112, 68347</t>
  </si>
  <si>
    <t>RP 61, NE Hwy 41, 68465</t>
  </si>
  <si>
    <t>RP 51.5, NE Hwy 50, 68446</t>
  </si>
  <si>
    <t>RP 13, NE Hwy 1, 68403</t>
  </si>
  <si>
    <t>2664 NE Hwy 39, 68620</t>
  </si>
  <si>
    <t>26830 NE Hwy 91, 68642</t>
  </si>
  <si>
    <t>54506 NE Hwy 84, 68718</t>
  </si>
  <si>
    <t>55268 NE Hwy 12, 68730</t>
  </si>
  <si>
    <t>54957 NE Hwy 14, 68638</t>
  </si>
  <si>
    <t>47561 NE Hwy 92, 68853</t>
  </si>
  <si>
    <t>RP 76, NE Hwy 74, 68444</t>
  </si>
  <si>
    <t>42775 NE Hwy 2, 68869</t>
  </si>
  <si>
    <t>6737 NE Hwy 27, 69343</t>
  </si>
  <si>
    <t>RP 39, NE Hwy 71, 69345</t>
  </si>
  <si>
    <t>920 NE Hwy 25, 69165</t>
  </si>
  <si>
    <t>201 E NE Hwy 23, 69169</t>
  </si>
  <si>
    <t>78008 NE Hwy 21, 68860</t>
  </si>
  <si>
    <t>122 NE Hwy S57A, 69163</t>
  </si>
  <si>
    <t>38587 NE Hwy 23</t>
  </si>
  <si>
    <t>328 E NE Hwy 23, 69140</t>
  </si>
  <si>
    <t>72617 NE Hwy 25A, 69040</t>
  </si>
  <si>
    <t>82403 NE Hwy 11, 68823</t>
  </si>
  <si>
    <t>47004 NE Hwy 12, 68755</t>
  </si>
  <si>
    <t>RP 61, NE Hwy 14, 68818</t>
  </si>
  <si>
    <t>Hyannis</t>
  </si>
  <si>
    <t>401 E Hwy 2, 69350</t>
  </si>
  <si>
    <t>The state guarantees purchase of at least 75% of the estimated annual requirement →</t>
  </si>
  <si>
    <t>The vendor must guarantee delivery of 115% of the estimated annual requirement →</t>
  </si>
  <si>
    <t>Delivery required 90 days ARO</t>
  </si>
  <si>
    <t>Superintendent Area 830 Totals →</t>
  </si>
  <si>
    <t>Superintendent Area 820 Totals →</t>
  </si>
  <si>
    <t>Superintendent Area 810 Totals →</t>
  </si>
  <si>
    <t>Superintendent Area 720 Totals →</t>
  </si>
  <si>
    <t>Superintendent Area 710 Totals →</t>
  </si>
  <si>
    <t>Superintendent Area 650 Totals →</t>
  </si>
  <si>
    <t>Superintendent Area 640 Totals →</t>
  </si>
  <si>
    <t>Superintendent Area 630 Totals →</t>
  </si>
  <si>
    <t>Superintendent Area 620 Totals →</t>
  </si>
  <si>
    <t>Superintendent Area 610 Totals →</t>
  </si>
  <si>
    <t>Superintendent Area 530 Totals →</t>
  </si>
  <si>
    <t>Superintendent Area 520 Totals →</t>
  </si>
  <si>
    <t>Superintendent Area 510 Totals →</t>
  </si>
  <si>
    <t>Superintendent Area 450 Totals →</t>
  </si>
  <si>
    <t>Superintendent Area 440 Totals →</t>
  </si>
  <si>
    <t>Superintendent Area 430 Totals →</t>
  </si>
  <si>
    <t>Superintendent Area 410 Totals →</t>
  </si>
  <si>
    <t>Superintendent Area 350 Totals →</t>
  </si>
  <si>
    <t>Superintendent Area 340 Totals →</t>
  </si>
  <si>
    <t>Superintendent Area 330 Totals →</t>
  </si>
  <si>
    <t>Superintendent Area 320 Totals →</t>
  </si>
  <si>
    <t>Superintendent Area 310 Totals →</t>
  </si>
  <si>
    <t>Superintendent Area 230 Totals →</t>
  </si>
  <si>
    <t>Superintendent Area 220 Totals →</t>
  </si>
  <si>
    <t>Superintendent Area 210 Totals →</t>
  </si>
  <si>
    <t>Superintendent Area 130 Totals →</t>
  </si>
  <si>
    <t>Superintendent Area 120 Totals →</t>
  </si>
  <si>
    <t>Superintendent Area 110 Totals →</t>
  </si>
  <si>
    <t>Superintendent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</si>
</sst>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6" x14ac:knownFonts="1">
    <font>
      <sz val="12"/>
      <color theme="1"/>
      <name val="Arial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10"/>
      <color rgb="FF0070C0"/>
      <name val="Calibri"/>
      <family val="2"/>
    </font>
    <font>
      <sz val="10"/>
      <color rgb="FFFF000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0"/>
      <color rgb="FFFF0000"/>
      <name val="Calibri"/>
      <family val="2"/>
    </font>
    <font>
      <b/>
      <u/>
      <sz val="12"/>
      <color rgb="FF0070C0"/>
      <name val="Calibri"/>
      <family val="2"/>
    </font>
    <font>
      <b/>
      <sz val="9"/>
      <color theme="1"/>
      <name val="Calibri"/>
      <family val="2"/>
    </font>
    <font>
      <sz val="10"/>
      <color rgb="FF80808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9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7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top" wrapText="1" shrinkToFit="1"/>
    </xf>
    <xf numFmtId="0" fontId="1" fillId="0" borderId="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1" fontId="8" fillId="2" borderId="2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vertical="center"/>
    </xf>
    <xf numFmtId="1" fontId="0" fillId="0" borderId="0" xfId="0" applyNumberFormat="1" applyFill="1" applyAlignment="1">
      <alignment vertical="center"/>
    </xf>
    <xf numFmtId="164" fontId="6" fillId="0" borderId="0" xfId="0" applyNumberFormat="1" applyFont="1" applyBorder="1" applyAlignment="1">
      <alignment horizontal="center" vertical="center" wrapText="1" shrinkToFit="1"/>
    </xf>
    <xf numFmtId="1" fontId="12" fillId="0" borderId="15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8" fillId="2" borderId="17" xfId="0" applyNumberFormat="1" applyFont="1" applyFill="1" applyBorder="1" applyAlignment="1">
      <alignment horizontal="center" vertical="top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vertical="center"/>
    </xf>
    <xf numFmtId="3" fontId="1" fillId="0" borderId="2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1" fontId="9" fillId="0" borderId="15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top"/>
    </xf>
    <xf numFmtId="1" fontId="9" fillId="0" borderId="15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/>
    </xf>
    <xf numFmtId="9" fontId="1" fillId="0" borderId="7" xfId="0" applyNumberFormat="1" applyFont="1" applyBorder="1" applyAlignment="1">
      <alignment horizontal="center" vertical="center"/>
    </xf>
    <xf numFmtId="9" fontId="1" fillId="0" borderId="1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 shrinkToFit="1"/>
    </xf>
    <xf numFmtId="3" fontId="0" fillId="2" borderId="2" xfId="0" applyNumberForma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" vertical="center"/>
    </xf>
    <xf numFmtId="3" fontId="15" fillId="0" borderId="22" xfId="0" applyNumberFormat="1" applyFont="1" applyFill="1" applyBorder="1" applyAlignment="1">
      <alignment horizontal="center" vertical="center"/>
    </xf>
    <xf numFmtId="3" fontId="15" fillId="0" borderId="23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top"/>
    </xf>
    <xf numFmtId="0" fontId="1" fillId="0" borderId="0" xfId="0" applyFont="1" applyBorder="1" applyAlignment="1">
      <alignment vertical="center" wrapText="1" shrinkToFit="1"/>
    </xf>
    <xf numFmtId="1" fontId="1" fillId="0" borderId="2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 shrinkToFit="1"/>
    </xf>
    <xf numFmtId="164" fontId="0" fillId="0" borderId="0" xfId="0" applyNumberFormat="1" applyAlignment="1">
      <alignment vertical="center"/>
    </xf>
    <xf numFmtId="164" fontId="3" fillId="0" borderId="16" xfId="0" applyNumberFormat="1" applyFont="1" applyFill="1" applyBorder="1" applyAlignment="1" applyProtection="1">
      <alignment horizontal="center" vertical="center" shrinkToFit="1"/>
      <protection locked="0"/>
    </xf>
    <xf numFmtId="164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64" fontId="3" fillId="0" borderId="25" xfId="0" applyNumberFormat="1" applyFont="1" applyFill="1" applyBorder="1" applyAlignment="1" applyProtection="1">
      <alignment horizontal="center" vertical="center" shrinkToFit="1"/>
      <protection locked="0"/>
    </xf>
    <xf numFmtId="164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164" fontId="3" fillId="0" borderId="13" xfId="0" applyNumberFormat="1" applyFont="1" applyFill="1" applyBorder="1" applyAlignment="1" applyProtection="1">
      <alignment horizontal="center" vertical="center" shrinkToFit="1"/>
      <protection locked="0"/>
    </xf>
    <xf numFmtId="164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9" fillId="0" borderId="2" xfId="0" applyNumberFormat="1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shrinkToFit="1"/>
    </xf>
    <xf numFmtId="0" fontId="10" fillId="2" borderId="7" xfId="0" applyFont="1" applyFill="1" applyBorder="1" applyAlignment="1">
      <alignment horizontal="right" vertical="center" wrapText="1" indent="1"/>
    </xf>
    <xf numFmtId="0" fontId="10" fillId="2" borderId="8" xfId="0" applyFont="1" applyFill="1" applyBorder="1" applyAlignment="1">
      <alignment horizontal="right" vertical="center" wrapText="1" indent="1"/>
    </xf>
    <xf numFmtId="0" fontId="10" fillId="2" borderId="11" xfId="0" applyFont="1" applyFill="1" applyBorder="1" applyAlignment="1">
      <alignment horizontal="right" vertical="center" wrapText="1" indent="1"/>
    </xf>
    <xf numFmtId="0" fontId="13" fillId="2" borderId="9" xfId="0" applyFont="1" applyFill="1" applyBorder="1" applyAlignment="1" applyProtection="1">
      <alignment horizontal="left" vertical="center" wrapText="1"/>
      <protection locked="0"/>
    </xf>
    <xf numFmtId="0" fontId="13" fillId="2" borderId="13" xfId="0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Border="1" applyAlignment="1" applyProtection="1">
      <alignment horizontal="left" vertical="center" wrapText="1"/>
      <protection locked="0"/>
    </xf>
    <xf numFmtId="0" fontId="13" fillId="2" borderId="14" xfId="0" applyFont="1" applyFill="1" applyBorder="1" applyAlignment="1" applyProtection="1">
      <alignment horizontal="left" vertical="center" wrapText="1"/>
      <protection locked="0"/>
    </xf>
    <xf numFmtId="0" fontId="13" fillId="2" borderId="10" xfId="0" applyFont="1" applyFill="1" applyBorder="1" applyAlignment="1" applyProtection="1">
      <alignment horizontal="left" vertical="center" wrapText="1"/>
      <protection locked="0"/>
    </xf>
    <xf numFmtId="0" fontId="13" fillId="2" borderId="19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9" xfId="0" applyFont="1" applyBorder="1" applyAlignment="1">
      <alignment horizontal="right" vertical="center" shrinkToFit="1"/>
    </xf>
    <xf numFmtId="0" fontId="1" fillId="0" borderId="13" xfId="0" applyFont="1" applyBorder="1" applyAlignment="1">
      <alignment horizontal="right" vertical="center" shrinkToFit="1"/>
    </xf>
    <xf numFmtId="0" fontId="11" fillId="2" borderId="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24" xfId="0" applyFont="1" applyBorder="1" applyAlignment="1">
      <alignment horizontal="right" vertical="center" wrapText="1" shrinkToFit="1"/>
    </xf>
    <xf numFmtId="0" fontId="1" fillId="0" borderId="0" xfId="0" applyFont="1" applyBorder="1" applyAlignment="1">
      <alignment horizontal="right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164" fontId="10" fillId="0" borderId="5" xfId="0" applyNumberFormat="1" applyFont="1" applyBorder="1" applyAlignment="1">
      <alignment horizontal="center" vertical="center" wrapText="1" shrinkToFit="1"/>
    </xf>
    <xf numFmtId="164" fontId="10" fillId="0" borderId="6" xfId="0" applyNumberFormat="1" applyFont="1" applyBorder="1" applyAlignment="1">
      <alignment horizontal="center" vertical="center" wrapText="1" shrinkToFit="1"/>
    </xf>
    <xf numFmtId="164" fontId="10" fillId="0" borderId="1" xfId="0" applyNumberFormat="1" applyFont="1" applyBorder="1" applyAlignment="1">
      <alignment horizontal="center" vertical="center" wrapText="1" shrinkToFit="1"/>
    </xf>
    <xf numFmtId="0" fontId="1" fillId="0" borderId="24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5">
    <dxf>
      <font>
        <b val="0"/>
        <i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ont>
        <b val="0"/>
        <i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>
          <bgColor rgb="FFFFC5C5"/>
        </patternFill>
      </fill>
    </dxf>
    <dxf>
      <font>
        <b/>
        <i val="0"/>
      </font>
      <fill>
        <patternFill patternType="none">
          <bgColor auto="1"/>
        </patternFill>
      </fill>
      <border>
        <left/>
        <right/>
        <top/>
        <bottom/>
      </border>
    </dxf>
    <dxf>
      <fill>
        <patternFill>
          <bgColor rgb="FFFFC5C5"/>
        </patternFill>
      </fill>
    </dxf>
    <dxf>
      <font>
        <b/>
        <i val="0"/>
      </font>
      <fill>
        <patternFill patternType="none">
          <bgColor auto="1"/>
        </patternFill>
      </fill>
      <border>
        <left/>
        <right/>
        <top/>
        <bottom/>
      </border>
    </dxf>
    <dxf>
      <fill>
        <patternFill>
          <bgColor rgb="FFFFC5C5"/>
        </patternFill>
      </fill>
    </dxf>
    <dxf>
      <font>
        <b/>
        <i val="0"/>
      </font>
      <fill>
        <patternFill patternType="none">
          <bgColor auto="1"/>
        </patternFill>
      </fill>
      <border>
        <left/>
        <right/>
        <top/>
        <bottom/>
      </border>
    </dxf>
    <dxf>
      <fill>
        <patternFill>
          <bgColor rgb="FFFFC5C5"/>
        </patternFill>
      </fill>
    </dxf>
    <dxf>
      <font>
        <b/>
        <i val="0"/>
      </font>
      <fill>
        <patternFill patternType="none">
          <bgColor auto="1"/>
        </patternFill>
      </fill>
      <border>
        <left/>
        <right/>
        <top/>
        <bottom/>
      </border>
    </dxf>
    <dxf>
      <fill>
        <patternFill>
          <bgColor rgb="FFFFC5C5"/>
        </patternFill>
      </fill>
    </dxf>
    <dxf>
      <font>
        <b/>
        <i val="0"/>
      </font>
      <fill>
        <patternFill patternType="none">
          <bgColor auto="1"/>
        </patternFill>
      </fill>
      <border>
        <left/>
        <right/>
        <top/>
        <bottom/>
      </border>
    </dxf>
    <dxf>
      <fill>
        <patternFill>
          <bgColor rgb="FFFFC5C5"/>
        </patternFill>
      </fill>
    </dxf>
    <dxf>
      <font>
        <b/>
        <i val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 tint="-0.499984740745262"/>
      </font>
    </dxf>
    <dxf>
      <font>
        <strike val="0"/>
        <color rgb="FFFF0000"/>
      </font>
    </dxf>
    <dxf>
      <font>
        <b val="0"/>
        <i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color theme="0" tint="-0.499984740745262"/>
      </font>
    </dxf>
    <dxf>
      <font>
        <strike val="0"/>
        <color rgb="FFFF0000"/>
      </font>
    </dxf>
    <dxf>
      <font>
        <b val="0"/>
        <i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>
          <bgColor rgb="FFEBF6DE"/>
        </patternFill>
      </fill>
    </dxf>
    <dxf>
      <font>
        <b/>
        <i val="0"/>
      </font>
      <fill>
        <patternFill>
          <bgColor rgb="FFEBF6D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ont>
        <strike val="0"/>
        <color rgb="FFFF0000"/>
      </font>
    </dxf>
    <dxf>
      <fill>
        <patternFill>
          <bgColor rgb="FFFFC5C5"/>
        </patternFill>
      </fill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ill>
        <patternFill>
          <bgColor rgb="FFFFC5C5"/>
        </patternFill>
      </fill>
    </dxf>
    <dxf>
      <font>
        <b/>
        <i val="0"/>
      </font>
      <fill>
        <patternFill>
          <bgColor rgb="FFEBF6D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ont>
        <b/>
        <i val="0"/>
      </font>
      <fill>
        <patternFill>
          <bgColor rgb="FFEBF6D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ont>
        <b/>
        <i val="0"/>
      </font>
      <fill>
        <patternFill>
          <bgColor rgb="FFEBF6D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BF6DE"/>
        </patternFill>
      </fill>
    </dxf>
    <dxf>
      <fill>
        <patternFill>
          <bgColor rgb="FFEBF6D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ont>
        <color theme="0" tint="-0.499984740745262"/>
      </font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colors>
    <mruColors>
      <color rgb="FFF2F2F2"/>
      <color rgb="FF808080"/>
      <color rgb="FFFFFF8F"/>
      <color rgb="FFFFD1D1"/>
      <color rgb="FFB3EBFF"/>
      <color rgb="FFFFC5C5"/>
      <color rgb="FFEBF6D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17</xdr:row>
      <xdr:rowOff>69323</xdr:rowOff>
    </xdr:from>
    <xdr:to>
      <xdr:col>0</xdr:col>
      <xdr:colOff>1355134</xdr:colOff>
      <xdr:row>20</xdr:row>
      <xdr:rowOff>89725</xdr:rowOff>
    </xdr:to>
    <xdr:pic>
      <xdr:nvPicPr>
        <xdr:cNvPr id="40" name="Picture 39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3" y="3888848"/>
          <a:ext cx="1326561" cy="591902"/>
        </a:xfrm>
        <a:prstGeom prst="rect">
          <a:avLst/>
        </a:prstGeom>
      </xdr:spPr>
    </xdr:pic>
    <xdr:clientData/>
  </xdr:twoCellAnchor>
  <xdr:twoCellAnchor>
    <xdr:from>
      <xdr:col>0</xdr:col>
      <xdr:colOff>28573</xdr:colOff>
      <xdr:row>28</xdr:row>
      <xdr:rowOff>85399</xdr:rowOff>
    </xdr:from>
    <xdr:to>
      <xdr:col>0</xdr:col>
      <xdr:colOff>1355134</xdr:colOff>
      <xdr:row>31</xdr:row>
      <xdr:rowOff>109916</xdr:rowOff>
    </xdr:to>
    <xdr:pic>
      <xdr:nvPicPr>
        <xdr:cNvPr id="41" name="Picture 40"/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3" y="6000424"/>
          <a:ext cx="1326561" cy="596017"/>
        </a:xfrm>
        <a:prstGeom prst="rect">
          <a:avLst/>
        </a:prstGeom>
      </xdr:spPr>
    </xdr:pic>
    <xdr:clientData/>
  </xdr:twoCellAnchor>
  <xdr:twoCellAnchor>
    <xdr:from>
      <xdr:col>0</xdr:col>
      <xdr:colOff>28573</xdr:colOff>
      <xdr:row>37</xdr:row>
      <xdr:rowOff>183809</xdr:rowOff>
    </xdr:from>
    <xdr:to>
      <xdr:col>0</xdr:col>
      <xdr:colOff>1355134</xdr:colOff>
      <xdr:row>40</xdr:row>
      <xdr:rowOff>9164</xdr:rowOff>
    </xdr:to>
    <xdr:pic>
      <xdr:nvPicPr>
        <xdr:cNvPr id="42" name="Picture 41"/>
        <xdr:cNvPicPr preferRelativeResize="0"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3" y="7813334"/>
          <a:ext cx="1326561" cy="596880"/>
        </a:xfrm>
        <a:prstGeom prst="rect">
          <a:avLst/>
        </a:prstGeom>
      </xdr:spPr>
    </xdr:pic>
    <xdr:clientData/>
  </xdr:twoCellAnchor>
  <xdr:twoCellAnchor>
    <xdr:from>
      <xdr:col>0</xdr:col>
      <xdr:colOff>28573</xdr:colOff>
      <xdr:row>52</xdr:row>
      <xdr:rowOff>140228</xdr:rowOff>
    </xdr:from>
    <xdr:to>
      <xdr:col>0</xdr:col>
      <xdr:colOff>1355134</xdr:colOff>
      <xdr:row>54</xdr:row>
      <xdr:rowOff>54039</xdr:rowOff>
    </xdr:to>
    <xdr:pic>
      <xdr:nvPicPr>
        <xdr:cNvPr id="43" name="Picture 42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3" y="11408303"/>
          <a:ext cx="1326561" cy="599611"/>
        </a:xfrm>
        <a:prstGeom prst="rect">
          <a:avLst/>
        </a:prstGeom>
      </xdr:spPr>
    </xdr:pic>
    <xdr:clientData/>
  </xdr:twoCellAnchor>
  <xdr:twoCellAnchor>
    <xdr:from>
      <xdr:col>0</xdr:col>
      <xdr:colOff>28573</xdr:colOff>
      <xdr:row>58</xdr:row>
      <xdr:rowOff>183052</xdr:rowOff>
    </xdr:from>
    <xdr:to>
      <xdr:col>0</xdr:col>
      <xdr:colOff>1355134</xdr:colOff>
      <xdr:row>62</xdr:row>
      <xdr:rowOff>18256</xdr:rowOff>
    </xdr:to>
    <xdr:pic>
      <xdr:nvPicPr>
        <xdr:cNvPr id="44" name="Picture 43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3" y="12898927"/>
          <a:ext cx="1326561" cy="597204"/>
        </a:xfrm>
        <a:prstGeom prst="rect">
          <a:avLst/>
        </a:prstGeom>
      </xdr:spPr>
    </xdr:pic>
    <xdr:clientData/>
  </xdr:twoCellAnchor>
  <xdr:twoCellAnchor>
    <xdr:from>
      <xdr:col>0</xdr:col>
      <xdr:colOff>28573</xdr:colOff>
      <xdr:row>67</xdr:row>
      <xdr:rowOff>83907</xdr:rowOff>
    </xdr:from>
    <xdr:to>
      <xdr:col>0</xdr:col>
      <xdr:colOff>1355134</xdr:colOff>
      <xdr:row>70</xdr:row>
      <xdr:rowOff>104481</xdr:rowOff>
    </xdr:to>
    <xdr:pic>
      <xdr:nvPicPr>
        <xdr:cNvPr id="45" name="Picture 44"/>
        <xdr:cNvPicPr preferRelativeResize="0"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3" y="14514282"/>
          <a:ext cx="1326561" cy="592074"/>
        </a:xfrm>
        <a:prstGeom prst="rect">
          <a:avLst/>
        </a:prstGeom>
      </xdr:spPr>
    </xdr:pic>
    <xdr:clientData/>
  </xdr:twoCellAnchor>
  <xdr:twoCellAnchor>
    <xdr:from>
      <xdr:col>0</xdr:col>
      <xdr:colOff>28573</xdr:colOff>
      <xdr:row>75</xdr:row>
      <xdr:rowOff>186812</xdr:rowOff>
    </xdr:from>
    <xdr:to>
      <xdr:col>0</xdr:col>
      <xdr:colOff>1355134</xdr:colOff>
      <xdr:row>79</xdr:row>
      <xdr:rowOff>20663</xdr:rowOff>
    </xdr:to>
    <xdr:pic>
      <xdr:nvPicPr>
        <xdr:cNvPr id="46" name="Picture 45"/>
        <xdr:cNvPicPr preferRelativeResize="0"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3" y="16160237"/>
          <a:ext cx="1326561" cy="595851"/>
        </a:xfrm>
        <a:prstGeom prst="rect">
          <a:avLst/>
        </a:prstGeom>
      </xdr:spPr>
    </xdr:pic>
    <xdr:clientData/>
  </xdr:twoCellAnchor>
  <xdr:twoCellAnchor>
    <xdr:from>
      <xdr:col>0</xdr:col>
      <xdr:colOff>28573</xdr:colOff>
      <xdr:row>83</xdr:row>
      <xdr:rowOff>146546</xdr:rowOff>
    </xdr:from>
    <xdr:to>
      <xdr:col>0</xdr:col>
      <xdr:colOff>1355134</xdr:colOff>
      <xdr:row>85</xdr:row>
      <xdr:rowOff>65337</xdr:rowOff>
    </xdr:to>
    <xdr:pic>
      <xdr:nvPicPr>
        <xdr:cNvPr id="47" name="Picture 46"/>
        <xdr:cNvPicPr preferRelativeResize="0"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3" y="17643971"/>
          <a:ext cx="1326561" cy="604591"/>
        </a:xfrm>
        <a:prstGeom prst="rect">
          <a:avLst/>
        </a:prstGeom>
      </xdr:spPr>
    </xdr:pic>
    <xdr:clientData/>
  </xdr:twoCellAnchor>
  <xdr:twoCellAnchor>
    <xdr:from>
      <xdr:col>0</xdr:col>
      <xdr:colOff>28573</xdr:colOff>
      <xdr:row>95</xdr:row>
      <xdr:rowOff>190568</xdr:rowOff>
    </xdr:from>
    <xdr:to>
      <xdr:col>0</xdr:col>
      <xdr:colOff>1355134</xdr:colOff>
      <xdr:row>98</xdr:row>
      <xdr:rowOff>13548</xdr:rowOff>
    </xdr:to>
    <xdr:pic>
      <xdr:nvPicPr>
        <xdr:cNvPr id="48" name="Picture 47"/>
        <xdr:cNvPicPr preferRelativeResize="0"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3" y="16980844"/>
          <a:ext cx="1326561" cy="591549"/>
        </a:xfrm>
        <a:prstGeom prst="rect">
          <a:avLst/>
        </a:prstGeom>
      </xdr:spPr>
    </xdr:pic>
    <xdr:clientData/>
  </xdr:twoCellAnchor>
  <xdr:twoCellAnchor>
    <xdr:from>
      <xdr:col>0</xdr:col>
      <xdr:colOff>28573</xdr:colOff>
      <xdr:row>113</xdr:row>
      <xdr:rowOff>11746</xdr:rowOff>
    </xdr:from>
    <xdr:to>
      <xdr:col>0</xdr:col>
      <xdr:colOff>1355134</xdr:colOff>
      <xdr:row>116</xdr:row>
      <xdr:rowOff>34898</xdr:rowOff>
    </xdr:to>
    <xdr:pic>
      <xdr:nvPicPr>
        <xdr:cNvPr id="50" name="Picture 49"/>
        <xdr:cNvPicPr preferRelativeResize="0"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3" y="20428091"/>
          <a:ext cx="1326561" cy="594652"/>
        </a:xfrm>
        <a:prstGeom prst="rect">
          <a:avLst/>
        </a:prstGeom>
      </xdr:spPr>
    </xdr:pic>
    <xdr:clientData/>
  </xdr:twoCellAnchor>
  <xdr:twoCellAnchor>
    <xdr:from>
      <xdr:col>0</xdr:col>
      <xdr:colOff>28573</xdr:colOff>
      <xdr:row>122</xdr:row>
      <xdr:rowOff>90257</xdr:rowOff>
    </xdr:from>
    <xdr:to>
      <xdr:col>0</xdr:col>
      <xdr:colOff>1355134</xdr:colOff>
      <xdr:row>125</xdr:row>
      <xdr:rowOff>114679</xdr:rowOff>
    </xdr:to>
    <xdr:pic>
      <xdr:nvPicPr>
        <xdr:cNvPr id="51" name="Picture 50"/>
        <xdr:cNvPicPr preferRelativeResize="0">
          <a:picLocks noChangeAspect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3" y="22221102"/>
          <a:ext cx="1326561" cy="595922"/>
        </a:xfrm>
        <a:prstGeom prst="rect">
          <a:avLst/>
        </a:prstGeom>
      </xdr:spPr>
    </xdr:pic>
    <xdr:clientData/>
  </xdr:twoCellAnchor>
  <xdr:twoCellAnchor>
    <xdr:from>
      <xdr:col>0</xdr:col>
      <xdr:colOff>28573</xdr:colOff>
      <xdr:row>142</xdr:row>
      <xdr:rowOff>99550</xdr:rowOff>
    </xdr:from>
    <xdr:to>
      <xdr:col>0</xdr:col>
      <xdr:colOff>1355134</xdr:colOff>
      <xdr:row>145</xdr:row>
      <xdr:rowOff>120124</xdr:rowOff>
    </xdr:to>
    <xdr:pic>
      <xdr:nvPicPr>
        <xdr:cNvPr id="52" name="Picture 51"/>
        <xdr:cNvPicPr preferRelativeResize="0"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3" y="23944895"/>
          <a:ext cx="1326561" cy="592074"/>
        </a:xfrm>
        <a:prstGeom prst="rect">
          <a:avLst/>
        </a:prstGeom>
      </xdr:spPr>
    </xdr:pic>
    <xdr:clientData/>
  </xdr:twoCellAnchor>
  <xdr:twoCellAnchor>
    <xdr:from>
      <xdr:col>0</xdr:col>
      <xdr:colOff>28573</xdr:colOff>
      <xdr:row>152</xdr:row>
      <xdr:rowOff>1198</xdr:rowOff>
    </xdr:from>
    <xdr:to>
      <xdr:col>0</xdr:col>
      <xdr:colOff>1355134</xdr:colOff>
      <xdr:row>155</xdr:row>
      <xdr:rowOff>22451</xdr:rowOff>
    </xdr:to>
    <xdr:pic>
      <xdr:nvPicPr>
        <xdr:cNvPr id="53" name="Picture 52"/>
        <xdr:cNvPicPr preferRelativeResize="0"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3" y="25751543"/>
          <a:ext cx="1326561" cy="592753"/>
        </a:xfrm>
        <a:prstGeom prst="rect">
          <a:avLst/>
        </a:prstGeom>
      </xdr:spPr>
    </xdr:pic>
    <xdr:clientData/>
  </xdr:twoCellAnchor>
  <xdr:twoCellAnchor>
    <xdr:from>
      <xdr:col>0</xdr:col>
      <xdr:colOff>28573</xdr:colOff>
      <xdr:row>162</xdr:row>
      <xdr:rowOff>2859</xdr:rowOff>
    </xdr:from>
    <xdr:to>
      <xdr:col>0</xdr:col>
      <xdr:colOff>1355134</xdr:colOff>
      <xdr:row>165</xdr:row>
      <xdr:rowOff>24819</xdr:rowOff>
    </xdr:to>
    <xdr:pic>
      <xdr:nvPicPr>
        <xdr:cNvPr id="54" name="Picture 53"/>
        <xdr:cNvPicPr preferRelativeResize="0">
          <a:picLocks noChangeAspect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3" y="27658204"/>
          <a:ext cx="1326561" cy="593460"/>
        </a:xfrm>
        <a:prstGeom prst="rect">
          <a:avLst/>
        </a:prstGeom>
      </xdr:spPr>
    </xdr:pic>
    <xdr:clientData/>
  </xdr:twoCellAnchor>
  <xdr:twoCellAnchor>
    <xdr:from>
      <xdr:col>0</xdr:col>
      <xdr:colOff>26192</xdr:colOff>
      <xdr:row>170</xdr:row>
      <xdr:rowOff>194793</xdr:rowOff>
    </xdr:from>
    <xdr:to>
      <xdr:col>0</xdr:col>
      <xdr:colOff>1354691</xdr:colOff>
      <xdr:row>173</xdr:row>
      <xdr:rowOff>20073</xdr:rowOff>
    </xdr:to>
    <xdr:pic>
      <xdr:nvPicPr>
        <xdr:cNvPr id="55" name="Picture 54"/>
        <xdr:cNvPicPr preferRelativeResize="0">
          <a:picLocks noChangeAspect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2" y="35932593"/>
          <a:ext cx="1328499" cy="596805"/>
        </a:xfrm>
        <a:prstGeom prst="rect">
          <a:avLst/>
        </a:prstGeom>
      </xdr:spPr>
    </xdr:pic>
    <xdr:clientData/>
  </xdr:twoCellAnchor>
  <xdr:twoCellAnchor>
    <xdr:from>
      <xdr:col>0</xdr:col>
      <xdr:colOff>28573</xdr:colOff>
      <xdr:row>188</xdr:row>
      <xdr:rowOff>874</xdr:rowOff>
    </xdr:from>
    <xdr:to>
      <xdr:col>0</xdr:col>
      <xdr:colOff>1355134</xdr:colOff>
      <xdr:row>191</xdr:row>
      <xdr:rowOff>22526</xdr:rowOff>
    </xdr:to>
    <xdr:pic>
      <xdr:nvPicPr>
        <xdr:cNvPr id="56" name="Picture 55"/>
        <xdr:cNvPicPr preferRelativeResize="0"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3" y="39948724"/>
          <a:ext cx="1326561" cy="593152"/>
        </a:xfrm>
        <a:prstGeom prst="rect">
          <a:avLst/>
        </a:prstGeom>
      </xdr:spPr>
    </xdr:pic>
    <xdr:clientData/>
  </xdr:twoCellAnchor>
  <xdr:twoCellAnchor>
    <xdr:from>
      <xdr:col>0</xdr:col>
      <xdr:colOff>28573</xdr:colOff>
      <xdr:row>195</xdr:row>
      <xdr:rowOff>151174</xdr:rowOff>
    </xdr:from>
    <xdr:to>
      <xdr:col>0</xdr:col>
      <xdr:colOff>1355134</xdr:colOff>
      <xdr:row>197</xdr:row>
      <xdr:rowOff>66490</xdr:rowOff>
    </xdr:to>
    <xdr:pic>
      <xdr:nvPicPr>
        <xdr:cNvPr id="57" name="Picture 56"/>
        <xdr:cNvPicPr preferRelativeResize="0"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3" y="41432524"/>
          <a:ext cx="1326561" cy="601116"/>
        </a:xfrm>
        <a:prstGeom prst="rect">
          <a:avLst/>
        </a:prstGeom>
      </xdr:spPr>
    </xdr:pic>
    <xdr:clientData/>
  </xdr:twoCellAnchor>
  <xdr:twoCellAnchor>
    <xdr:from>
      <xdr:col>0</xdr:col>
      <xdr:colOff>28573</xdr:colOff>
      <xdr:row>202</xdr:row>
      <xdr:rowOff>94147</xdr:rowOff>
    </xdr:from>
    <xdr:to>
      <xdr:col>0</xdr:col>
      <xdr:colOff>1355134</xdr:colOff>
      <xdr:row>205</xdr:row>
      <xdr:rowOff>114720</xdr:rowOff>
    </xdr:to>
    <xdr:pic>
      <xdr:nvPicPr>
        <xdr:cNvPr id="58" name="Picture 57"/>
        <xdr:cNvPicPr preferRelativeResize="0">
          <a:picLocks noChangeAspect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3" y="34069822"/>
          <a:ext cx="1326561" cy="592073"/>
        </a:xfrm>
        <a:prstGeom prst="rect">
          <a:avLst/>
        </a:prstGeom>
      </xdr:spPr>
    </xdr:pic>
    <xdr:clientData/>
  </xdr:twoCellAnchor>
  <xdr:twoCellAnchor>
    <xdr:from>
      <xdr:col>0</xdr:col>
      <xdr:colOff>28573</xdr:colOff>
      <xdr:row>210</xdr:row>
      <xdr:rowOff>199437</xdr:rowOff>
    </xdr:from>
    <xdr:to>
      <xdr:col>0</xdr:col>
      <xdr:colOff>1355134</xdr:colOff>
      <xdr:row>213</xdr:row>
      <xdr:rowOff>22492</xdr:rowOff>
    </xdr:to>
    <xdr:pic>
      <xdr:nvPicPr>
        <xdr:cNvPr id="59" name="Picture 58"/>
        <xdr:cNvPicPr preferRelativeResize="0"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3" y="35579885"/>
          <a:ext cx="1326561" cy="591624"/>
        </a:xfrm>
        <a:prstGeom prst="rect">
          <a:avLst/>
        </a:prstGeom>
      </xdr:spPr>
    </xdr:pic>
    <xdr:clientData/>
  </xdr:twoCellAnchor>
  <xdr:twoCellAnchor>
    <xdr:from>
      <xdr:col>0</xdr:col>
      <xdr:colOff>28573</xdr:colOff>
      <xdr:row>217</xdr:row>
      <xdr:rowOff>188353</xdr:rowOff>
    </xdr:from>
    <xdr:to>
      <xdr:col>0</xdr:col>
      <xdr:colOff>1355134</xdr:colOff>
      <xdr:row>221</xdr:row>
      <xdr:rowOff>22466</xdr:rowOff>
    </xdr:to>
    <xdr:pic>
      <xdr:nvPicPr>
        <xdr:cNvPr id="60" name="Picture 59"/>
        <xdr:cNvPicPr preferRelativeResize="0">
          <a:picLocks noChangeAspect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3" y="37099370"/>
          <a:ext cx="1326561" cy="596113"/>
        </a:xfrm>
        <a:prstGeom prst="rect">
          <a:avLst/>
        </a:prstGeom>
      </xdr:spPr>
    </xdr:pic>
    <xdr:clientData/>
  </xdr:twoCellAnchor>
  <xdr:twoCellAnchor>
    <xdr:from>
      <xdr:col>0</xdr:col>
      <xdr:colOff>28573</xdr:colOff>
      <xdr:row>232</xdr:row>
      <xdr:rowOff>95253</xdr:rowOff>
    </xdr:from>
    <xdr:to>
      <xdr:col>0</xdr:col>
      <xdr:colOff>1355134</xdr:colOff>
      <xdr:row>235</xdr:row>
      <xdr:rowOff>127289</xdr:rowOff>
    </xdr:to>
    <xdr:pic>
      <xdr:nvPicPr>
        <xdr:cNvPr id="61" name="Picture 60"/>
        <xdr:cNvPicPr preferRelativeResize="0">
          <a:picLocks noChangeAspect="1"/>
        </xdr:cNvPicPr>
      </xdr:nvPicPr>
      <xdr:blipFill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3" y="49510953"/>
          <a:ext cx="1326561" cy="603536"/>
        </a:xfrm>
        <a:prstGeom prst="rect">
          <a:avLst/>
        </a:prstGeom>
      </xdr:spPr>
    </xdr:pic>
    <xdr:clientData/>
  </xdr:twoCellAnchor>
  <xdr:twoCellAnchor>
    <xdr:from>
      <xdr:col>0</xdr:col>
      <xdr:colOff>28573</xdr:colOff>
      <xdr:row>241</xdr:row>
      <xdr:rowOff>181835</xdr:rowOff>
    </xdr:from>
    <xdr:to>
      <xdr:col>1</xdr:col>
      <xdr:colOff>2584</xdr:colOff>
      <xdr:row>245</xdr:row>
      <xdr:rowOff>11908</xdr:rowOff>
    </xdr:to>
    <xdr:pic>
      <xdr:nvPicPr>
        <xdr:cNvPr id="62" name="Picture 61"/>
        <xdr:cNvPicPr preferRelativeResize="0">
          <a:picLocks noChangeAspect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3" y="51292985"/>
          <a:ext cx="1326561" cy="592073"/>
        </a:xfrm>
        <a:prstGeom prst="rect">
          <a:avLst/>
        </a:prstGeom>
      </xdr:spPr>
    </xdr:pic>
    <xdr:clientData/>
  </xdr:twoCellAnchor>
  <xdr:twoCellAnchor>
    <xdr:from>
      <xdr:col>0</xdr:col>
      <xdr:colOff>28573</xdr:colOff>
      <xdr:row>251</xdr:row>
      <xdr:rowOff>175256</xdr:rowOff>
    </xdr:from>
    <xdr:to>
      <xdr:col>0</xdr:col>
      <xdr:colOff>1355134</xdr:colOff>
      <xdr:row>255</xdr:row>
      <xdr:rowOff>8765</xdr:rowOff>
    </xdr:to>
    <xdr:pic>
      <xdr:nvPicPr>
        <xdr:cNvPr id="63" name="Picture 62"/>
        <xdr:cNvPicPr preferRelativeResize="0">
          <a:picLocks noChangeAspect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3" y="42420273"/>
          <a:ext cx="1326561" cy="595509"/>
        </a:xfrm>
        <a:prstGeom prst="rect">
          <a:avLst/>
        </a:prstGeom>
      </xdr:spPr>
    </xdr:pic>
    <xdr:clientData/>
  </xdr:twoCellAnchor>
  <xdr:twoCellAnchor>
    <xdr:from>
      <xdr:col>0</xdr:col>
      <xdr:colOff>28573</xdr:colOff>
      <xdr:row>260</xdr:row>
      <xdr:rowOff>188605</xdr:rowOff>
    </xdr:from>
    <xdr:to>
      <xdr:col>0</xdr:col>
      <xdr:colOff>1355134</xdr:colOff>
      <xdr:row>263</xdr:row>
      <xdr:rowOff>13926</xdr:rowOff>
    </xdr:to>
    <xdr:pic>
      <xdr:nvPicPr>
        <xdr:cNvPr id="64" name="Picture 63"/>
        <xdr:cNvPicPr preferRelativeResize="0">
          <a:picLocks noChangeAspect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3" y="44165530"/>
          <a:ext cx="1326561" cy="596846"/>
        </a:xfrm>
        <a:prstGeom prst="rect">
          <a:avLst/>
        </a:prstGeom>
      </xdr:spPr>
    </xdr:pic>
    <xdr:clientData/>
  </xdr:twoCellAnchor>
  <xdr:twoCellAnchor>
    <xdr:from>
      <xdr:col>0</xdr:col>
      <xdr:colOff>28573</xdr:colOff>
      <xdr:row>279</xdr:row>
      <xdr:rowOff>109088</xdr:rowOff>
    </xdr:from>
    <xdr:to>
      <xdr:col>0</xdr:col>
      <xdr:colOff>1355134</xdr:colOff>
      <xdr:row>282</xdr:row>
      <xdr:rowOff>131956</xdr:rowOff>
    </xdr:to>
    <xdr:pic>
      <xdr:nvPicPr>
        <xdr:cNvPr id="65" name="Picture 64"/>
        <xdr:cNvPicPr preferRelativeResize="0">
          <a:picLocks noChangeAspect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3" y="45980174"/>
          <a:ext cx="1326561" cy="594368"/>
        </a:xfrm>
        <a:prstGeom prst="rect">
          <a:avLst/>
        </a:prstGeom>
      </xdr:spPr>
    </xdr:pic>
    <xdr:clientData/>
  </xdr:twoCellAnchor>
  <xdr:twoCellAnchor>
    <xdr:from>
      <xdr:col>0</xdr:col>
      <xdr:colOff>28573</xdr:colOff>
      <xdr:row>288</xdr:row>
      <xdr:rowOff>188576</xdr:rowOff>
    </xdr:from>
    <xdr:to>
      <xdr:col>0</xdr:col>
      <xdr:colOff>1355134</xdr:colOff>
      <xdr:row>291</xdr:row>
      <xdr:rowOff>13930</xdr:rowOff>
    </xdr:to>
    <xdr:pic>
      <xdr:nvPicPr>
        <xdr:cNvPr id="66" name="Picture 65"/>
        <xdr:cNvPicPr preferRelativeResize="0">
          <a:picLocks noChangeAspect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3" y="61053326"/>
          <a:ext cx="1326561" cy="596879"/>
        </a:xfrm>
        <a:prstGeom prst="rect">
          <a:avLst/>
        </a:prstGeom>
      </xdr:spPr>
    </xdr:pic>
    <xdr:clientData/>
  </xdr:twoCellAnchor>
  <xdr:twoCellAnchor>
    <xdr:from>
      <xdr:col>0</xdr:col>
      <xdr:colOff>28573</xdr:colOff>
      <xdr:row>103</xdr:row>
      <xdr:rowOff>95346</xdr:rowOff>
    </xdr:from>
    <xdr:to>
      <xdr:col>0</xdr:col>
      <xdr:colOff>1355134</xdr:colOff>
      <xdr:row>106</xdr:row>
      <xdr:rowOff>120092</xdr:rowOff>
    </xdr:to>
    <xdr:pic>
      <xdr:nvPicPr>
        <xdr:cNvPr id="30" name="Picture 29"/>
        <xdr:cNvPicPr preferRelativeResize="0">
          <a:picLocks noChangeAspect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3" y="22488621"/>
          <a:ext cx="1326561" cy="596246"/>
        </a:xfrm>
        <a:prstGeom prst="rect">
          <a:avLst/>
        </a:prstGeom>
      </xdr:spPr>
    </xdr:pic>
    <xdr:clientData/>
  </xdr:twoCellAnchor>
  <xdr:twoCellAnchor>
    <xdr:from>
      <xdr:col>0</xdr:col>
      <xdr:colOff>23813</xdr:colOff>
      <xdr:row>7</xdr:row>
      <xdr:rowOff>88111</xdr:rowOff>
    </xdr:from>
    <xdr:to>
      <xdr:col>0</xdr:col>
      <xdr:colOff>1350242</xdr:colOff>
      <xdr:row>10</xdr:row>
      <xdr:rowOff>113013</xdr:rowOff>
    </xdr:to>
    <xdr:pic>
      <xdr:nvPicPr>
        <xdr:cNvPr id="32" name="Picture 31"/>
        <xdr:cNvPicPr preferRelativeResize="0">
          <a:picLocks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3" y="2002636"/>
          <a:ext cx="1326429" cy="596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97"/>
  <sheetViews>
    <sheetView tabSelected="1" zoomScaleNormal="100" zoomScalePageLayoutView="130" workbookViewId="0">
      <selection activeCell="N4" sqref="N4"/>
    </sheetView>
  </sheetViews>
  <sheetFormatPr defaultRowHeight="15" x14ac:dyDescent="0.2"/>
  <cols>
    <col min="1" max="1" width="15.88671875" style="5" bestFit="1" customWidth="1"/>
    <col min="2" max="2" width="3.88671875" style="5" bestFit="1" customWidth="1"/>
    <col min="3" max="3" width="9" style="12" customWidth="1"/>
    <col min="4" max="4" width="13" style="85" customWidth="1"/>
    <col min="5" max="5" width="5" style="42" customWidth="1"/>
    <col min="6" max="6" width="5" style="48" customWidth="1"/>
    <col min="7" max="8" width="5" style="5" customWidth="1"/>
    <col min="9" max="9" width="5" style="34" customWidth="1"/>
    <col min="10" max="10" width="5" style="5" customWidth="1"/>
    <col min="11" max="11" width="9.88671875" style="5" customWidth="1"/>
    <col min="12" max="16384" width="8.88671875" style="13"/>
  </cols>
  <sheetData>
    <row r="1" spans="1:12" ht="15.75" customHeight="1" x14ac:dyDescent="0.2">
      <c r="A1" s="102" t="s">
        <v>238</v>
      </c>
      <c r="B1" s="105"/>
      <c r="C1" s="105"/>
      <c r="D1" s="106"/>
      <c r="E1" s="65"/>
      <c r="F1" s="66"/>
      <c r="G1" s="66"/>
      <c r="H1" s="66"/>
      <c r="I1" s="118" t="s">
        <v>232</v>
      </c>
      <c r="J1" s="119"/>
      <c r="K1" s="120"/>
    </row>
    <row r="2" spans="1:12" ht="25.5" customHeight="1" x14ac:dyDescent="0.2">
      <c r="A2" s="103"/>
      <c r="B2" s="107"/>
      <c r="C2" s="107"/>
      <c r="D2" s="108"/>
      <c r="E2" s="113" t="s">
        <v>204</v>
      </c>
      <c r="F2" s="91" t="s">
        <v>205</v>
      </c>
      <c r="G2" s="92" t="s">
        <v>206</v>
      </c>
      <c r="H2" s="92" t="s">
        <v>207</v>
      </c>
      <c r="I2" s="93" t="s">
        <v>233</v>
      </c>
      <c r="J2" s="94"/>
      <c r="K2" s="16" t="s">
        <v>234</v>
      </c>
    </row>
    <row r="3" spans="1:12" ht="15.75" customHeight="1" x14ac:dyDescent="0.2">
      <c r="A3" s="103"/>
      <c r="B3" s="107"/>
      <c r="C3" s="107"/>
      <c r="D3" s="108"/>
      <c r="E3" s="113"/>
      <c r="F3" s="91"/>
      <c r="G3" s="92"/>
      <c r="H3" s="92"/>
      <c r="I3" s="95" t="s">
        <v>240</v>
      </c>
      <c r="J3" s="96"/>
      <c r="K3" s="57" t="s">
        <v>239</v>
      </c>
    </row>
    <row r="4" spans="1:12" ht="48.75" customHeight="1" x14ac:dyDescent="0.2">
      <c r="A4" s="104"/>
      <c r="B4" s="109"/>
      <c r="C4" s="109"/>
      <c r="D4" s="110"/>
      <c r="E4" s="97" t="s">
        <v>208</v>
      </c>
      <c r="F4" s="99" t="s">
        <v>208</v>
      </c>
      <c r="G4" s="99" t="s">
        <v>240</v>
      </c>
      <c r="H4" s="99" t="s">
        <v>239</v>
      </c>
      <c r="I4" s="31" t="s">
        <v>237</v>
      </c>
      <c r="J4" s="29"/>
      <c r="K4" s="121" t="s">
        <v>270</v>
      </c>
    </row>
    <row r="5" spans="1:12" x14ac:dyDescent="0.2">
      <c r="A5" s="24" t="s">
        <v>299</v>
      </c>
      <c r="B5" s="111" t="s">
        <v>202</v>
      </c>
      <c r="C5" s="112"/>
      <c r="D5" s="81" t="s">
        <v>203</v>
      </c>
      <c r="E5" s="98"/>
      <c r="F5" s="100"/>
      <c r="G5" s="100"/>
      <c r="H5" s="100"/>
      <c r="I5" s="39" t="s">
        <v>236</v>
      </c>
      <c r="J5" s="30"/>
      <c r="K5" s="122"/>
    </row>
    <row r="7" spans="1:12" x14ac:dyDescent="0.2">
      <c r="A7" s="20">
        <v>110</v>
      </c>
      <c r="B7" s="114" t="s">
        <v>0</v>
      </c>
      <c r="C7" s="115"/>
      <c r="D7" s="84" t="s">
        <v>1</v>
      </c>
      <c r="E7" s="22">
        <v>1400</v>
      </c>
      <c r="F7" s="45">
        <v>1950</v>
      </c>
      <c r="G7" s="7">
        <v>0.25</v>
      </c>
      <c r="H7" s="7">
        <v>0.75</v>
      </c>
      <c r="I7" s="37">
        <v>10</v>
      </c>
      <c r="J7" s="75"/>
      <c r="K7" s="75"/>
    </row>
    <row r="8" spans="1:12" x14ac:dyDescent="0.2">
      <c r="A8" s="6"/>
      <c r="B8" s="114" t="s">
        <v>2</v>
      </c>
      <c r="C8" s="115"/>
      <c r="D8" s="84" t="s">
        <v>3</v>
      </c>
      <c r="E8" s="22">
        <v>4000</v>
      </c>
      <c r="F8" s="45">
        <v>2500</v>
      </c>
      <c r="G8" s="7">
        <v>0.09</v>
      </c>
      <c r="H8" s="7">
        <v>0.91</v>
      </c>
      <c r="I8" s="38">
        <v>30</v>
      </c>
      <c r="J8" s="75"/>
      <c r="K8" s="75"/>
    </row>
    <row r="9" spans="1:12" x14ac:dyDescent="0.2">
      <c r="A9" s="6"/>
      <c r="B9" s="114" t="s">
        <v>4</v>
      </c>
      <c r="C9" s="115"/>
      <c r="D9" s="84" t="s">
        <v>5</v>
      </c>
      <c r="E9" s="22">
        <v>3000</v>
      </c>
      <c r="F9" s="45">
        <v>1575</v>
      </c>
      <c r="G9" s="7">
        <v>0.21</v>
      </c>
      <c r="H9" s="7">
        <v>0.79</v>
      </c>
      <c r="I9" s="38">
        <v>30</v>
      </c>
      <c r="J9" s="75"/>
      <c r="K9" s="75"/>
    </row>
    <row r="10" spans="1:12" x14ac:dyDescent="0.2">
      <c r="A10" s="6"/>
      <c r="B10" s="114" t="s">
        <v>6</v>
      </c>
      <c r="C10" s="115"/>
      <c r="D10" s="84" t="s">
        <v>241</v>
      </c>
      <c r="E10" s="22">
        <v>2350</v>
      </c>
      <c r="F10" s="45">
        <v>1500</v>
      </c>
      <c r="G10" s="7">
        <v>0.41</v>
      </c>
      <c r="H10" s="7">
        <v>0.59</v>
      </c>
      <c r="I10" s="38">
        <v>30</v>
      </c>
      <c r="J10" s="75"/>
      <c r="K10" s="75"/>
    </row>
    <row r="11" spans="1:12" x14ac:dyDescent="0.2">
      <c r="A11" s="6"/>
      <c r="B11" s="114" t="s">
        <v>7</v>
      </c>
      <c r="C11" s="115"/>
      <c r="D11" s="84" t="s">
        <v>8</v>
      </c>
      <c r="E11" s="22">
        <v>2250</v>
      </c>
      <c r="F11" s="46">
        <v>2225</v>
      </c>
      <c r="G11" s="62">
        <v>0.37</v>
      </c>
      <c r="H11" s="61">
        <v>0.63</v>
      </c>
      <c r="I11" s="38">
        <v>30</v>
      </c>
      <c r="J11" s="75"/>
      <c r="K11" s="75"/>
      <c r="L11" s="74"/>
    </row>
    <row r="12" spans="1:12" ht="15" customHeight="1" x14ac:dyDescent="0.2">
      <c r="A12" s="9"/>
      <c r="B12" s="13"/>
      <c r="C12" s="116" t="s">
        <v>298</v>
      </c>
      <c r="D12" s="117"/>
      <c r="E12" s="60">
        <f>SUM(E7:E11)</f>
        <v>13000</v>
      </c>
      <c r="F12" s="67">
        <f>SUM(F7:F11)</f>
        <v>9750</v>
      </c>
      <c r="G12" s="63">
        <f>((F7*G7)+(F8*G8)+(F9*G9)+(F10*G10)+(F11*G11))/F12</f>
        <v>0.25451282051282054</v>
      </c>
      <c r="H12" s="7">
        <f>1-G12</f>
        <v>0.74548717948717946</v>
      </c>
      <c r="J12" s="127" t="str">
        <f>IF(COUNTBLANK(J7:K11)&gt;0,CONCATENATE("INVALID"),(F7*G7*J7)+(F7*H7*K7)+(F8*G8*J8)+(F8*H8*K8)+(F9*G9*J9)+(F9*H9*K9)+(F10*G10*J10)+(F10*H10*K10)+(F11*G11*J11)+(F11*H11*K11))</f>
        <v>INVALID</v>
      </c>
      <c r="K12" s="128"/>
    </row>
    <row r="13" spans="1:12" ht="15" customHeight="1" x14ac:dyDescent="0.2">
      <c r="A13" s="101" t="s">
        <v>268</v>
      </c>
      <c r="B13" s="101"/>
      <c r="C13" s="101"/>
      <c r="D13" s="101"/>
      <c r="E13" s="101"/>
      <c r="F13" s="69">
        <f>F12*0.75</f>
        <v>7312.5</v>
      </c>
      <c r="G13" s="130"/>
      <c r="H13" s="131"/>
      <c r="I13" s="131"/>
      <c r="J13" s="123" t="str">
        <f>IF(J12="INVALID","","Extended Price ↑")</f>
        <v/>
      </c>
      <c r="K13" s="123"/>
    </row>
    <row r="14" spans="1:12" ht="15" customHeight="1" x14ac:dyDescent="0.2">
      <c r="A14" s="101" t="s">
        <v>269</v>
      </c>
      <c r="B14" s="101"/>
      <c r="C14" s="101"/>
      <c r="D14" s="101"/>
      <c r="E14" s="101"/>
      <c r="F14" s="68">
        <f>F12*1.15</f>
        <v>11212.5</v>
      </c>
      <c r="G14" s="124" t="str">
        <f>IF(COUNTBLANK(J7:K11)&gt;0,CONCATENATE("Vendors must bid each yard for this Supt Area."),"All yards have been bid for this Supt Area.")</f>
        <v>Vendors must bid each yard for this Supt Area.</v>
      </c>
      <c r="H14" s="125"/>
      <c r="I14" s="125"/>
      <c r="J14" s="125"/>
      <c r="K14" s="125"/>
    </row>
    <row r="15" spans="1:12" ht="15" customHeight="1" x14ac:dyDescent="0.2">
      <c r="A15" s="10"/>
      <c r="B15" s="54"/>
      <c r="C15" s="54"/>
      <c r="E15" s="40"/>
      <c r="F15" s="53"/>
      <c r="G15" s="4"/>
      <c r="H15" s="4"/>
      <c r="I15" s="32"/>
      <c r="J15" s="13"/>
      <c r="K15" s="13"/>
    </row>
    <row r="16" spans="1:12" x14ac:dyDescent="0.2">
      <c r="A16" s="20">
        <v>120</v>
      </c>
      <c r="B16" s="114" t="s">
        <v>9</v>
      </c>
      <c r="C16" s="115"/>
      <c r="D16" s="84" t="s">
        <v>10</v>
      </c>
      <c r="E16" s="22">
        <v>850</v>
      </c>
      <c r="F16" s="45">
        <v>1200</v>
      </c>
      <c r="G16" s="7">
        <v>0.1</v>
      </c>
      <c r="H16" s="7">
        <v>0.9</v>
      </c>
      <c r="I16" s="37">
        <v>10</v>
      </c>
      <c r="J16" s="75"/>
      <c r="K16" s="76"/>
    </row>
    <row r="17" spans="1:11" x14ac:dyDescent="0.2">
      <c r="A17" s="6"/>
      <c r="B17" s="114" t="s">
        <v>11</v>
      </c>
      <c r="C17" s="115"/>
      <c r="D17" s="84" t="s">
        <v>242</v>
      </c>
      <c r="E17" s="22">
        <v>800</v>
      </c>
      <c r="F17" s="45">
        <v>975</v>
      </c>
      <c r="G17" s="7">
        <v>0</v>
      </c>
      <c r="H17" s="7">
        <v>1</v>
      </c>
      <c r="I17" s="38">
        <v>30</v>
      </c>
      <c r="J17" s="75"/>
      <c r="K17" s="76"/>
    </row>
    <row r="18" spans="1:11" x14ac:dyDescent="0.2">
      <c r="A18" s="6"/>
      <c r="B18" s="114" t="s">
        <v>12</v>
      </c>
      <c r="C18" s="115"/>
      <c r="D18" s="84" t="s">
        <v>13</v>
      </c>
      <c r="E18" s="22">
        <v>1500</v>
      </c>
      <c r="F18" s="45">
        <v>1475</v>
      </c>
      <c r="G18" s="7">
        <v>0.32</v>
      </c>
      <c r="H18" s="7">
        <v>0.68</v>
      </c>
      <c r="I18" s="38">
        <v>30</v>
      </c>
      <c r="J18" s="75"/>
      <c r="K18" s="76"/>
    </row>
    <row r="19" spans="1:11" x14ac:dyDescent="0.2">
      <c r="A19" s="6"/>
      <c r="B19" s="114" t="s">
        <v>14</v>
      </c>
      <c r="C19" s="115"/>
      <c r="D19" s="84" t="s">
        <v>15</v>
      </c>
      <c r="E19" s="22">
        <v>2050</v>
      </c>
      <c r="F19" s="45">
        <v>1400</v>
      </c>
      <c r="G19" s="7">
        <v>0.26</v>
      </c>
      <c r="H19" s="7">
        <v>0.74</v>
      </c>
      <c r="I19" s="38">
        <v>30</v>
      </c>
      <c r="J19" s="75"/>
      <c r="K19" s="76"/>
    </row>
    <row r="20" spans="1:11" x14ac:dyDescent="0.2">
      <c r="A20" s="6"/>
      <c r="B20" s="114" t="s">
        <v>16</v>
      </c>
      <c r="C20" s="115"/>
      <c r="D20" s="84" t="s">
        <v>17</v>
      </c>
      <c r="E20" s="22">
        <v>2600</v>
      </c>
      <c r="F20" s="45">
        <v>1175</v>
      </c>
      <c r="G20" s="7">
        <v>0.14000000000000001</v>
      </c>
      <c r="H20" s="7">
        <v>0.86</v>
      </c>
      <c r="I20" s="38">
        <v>30</v>
      </c>
      <c r="J20" s="75"/>
      <c r="K20" s="76"/>
    </row>
    <row r="21" spans="1:11" x14ac:dyDescent="0.2">
      <c r="A21" s="6"/>
      <c r="B21" s="114" t="s">
        <v>18</v>
      </c>
      <c r="C21" s="115"/>
      <c r="D21" s="84" t="s">
        <v>19</v>
      </c>
      <c r="E21" s="22">
        <v>2100</v>
      </c>
      <c r="F21" s="45">
        <v>1475</v>
      </c>
      <c r="G21" s="7">
        <v>0.15</v>
      </c>
      <c r="H21" s="7">
        <v>0.85</v>
      </c>
      <c r="I21" s="72">
        <v>30</v>
      </c>
      <c r="J21" s="77"/>
      <c r="K21" s="78"/>
    </row>
    <row r="22" spans="1:11" x14ac:dyDescent="0.2">
      <c r="A22" s="6"/>
      <c r="B22" s="114" t="s">
        <v>20</v>
      </c>
      <c r="C22" s="115"/>
      <c r="D22" s="84" t="s">
        <v>243</v>
      </c>
      <c r="E22" s="22">
        <v>900</v>
      </c>
      <c r="F22" s="46">
        <v>500</v>
      </c>
      <c r="G22" s="62">
        <v>0.09</v>
      </c>
      <c r="H22" s="61">
        <v>0.91</v>
      </c>
      <c r="I22" s="38">
        <v>30</v>
      </c>
      <c r="J22" s="77"/>
      <c r="K22" s="79"/>
    </row>
    <row r="23" spans="1:11" ht="15" customHeight="1" x14ac:dyDescent="0.2">
      <c r="A23" s="9"/>
      <c r="B23" s="13"/>
      <c r="C23" s="116" t="s">
        <v>297</v>
      </c>
      <c r="D23" s="117"/>
      <c r="E23" s="60">
        <f>SUM(E16:E22)</f>
        <v>10800</v>
      </c>
      <c r="F23" s="67">
        <f>SUM(F16:F22)</f>
        <v>8200</v>
      </c>
      <c r="G23" s="63">
        <f>((F16*G16)+(F17*G17)+(F18*G18)+(F19*G19)+(F20*G20)+(F21*G21)+(F22*G22))/F23</f>
        <v>0.1691158536585366</v>
      </c>
      <c r="H23" s="7">
        <f>1-G23</f>
        <v>0.83088414634146335</v>
      </c>
      <c r="I23" s="126"/>
      <c r="J23" s="127" t="str">
        <f>IF(COUNTBLANK(J16:K22)&gt;0,CONCATENATE("INVALID"),(F18*G18*J18)+(F18*H18*K18)+(F19*G19*J19)+(F19*H19*K19)+(F20*G20*J20)+(F20*H20*K20)+(F21*G21*J21)+(F21*H21*K21)+(F22*G22*J22)+(F22*H22*K22)+(F16*G16*J16)+(F16*H16*K16)+(F17*G17*J17)+(F17*H17*K17))</f>
        <v>INVALID</v>
      </c>
      <c r="K23" s="128"/>
    </row>
    <row r="24" spans="1:11" ht="15" customHeight="1" x14ac:dyDescent="0.2">
      <c r="A24" s="101" t="s">
        <v>268</v>
      </c>
      <c r="B24" s="101"/>
      <c r="C24" s="101"/>
      <c r="D24" s="101"/>
      <c r="E24" s="101"/>
      <c r="F24" s="69">
        <f>F23*0.75</f>
        <v>6150</v>
      </c>
      <c r="H24" s="71"/>
      <c r="I24" s="126"/>
      <c r="J24" s="123" t="str">
        <f>IF(J23="INVALID","","Extended Price ↑")</f>
        <v/>
      </c>
      <c r="K24" s="123"/>
    </row>
    <row r="25" spans="1:11" ht="15" customHeight="1" x14ac:dyDescent="0.2">
      <c r="A25" s="101" t="s">
        <v>269</v>
      </c>
      <c r="B25" s="101"/>
      <c r="C25" s="101"/>
      <c r="D25" s="101"/>
      <c r="E25" s="101"/>
      <c r="F25" s="68">
        <f>F23*1.15</f>
        <v>9430</v>
      </c>
      <c r="G25" s="124" t="str">
        <f>IF(COUNTBLANK(J16:K22)&gt;0,CONCATENATE("Vendors must bid each yard for this Supt Area."),"All yards have been bid for this Supt Area.")</f>
        <v>Vendors must bid each yard for this Supt Area.</v>
      </c>
      <c r="H25" s="125"/>
      <c r="I25" s="125"/>
      <c r="J25" s="125"/>
      <c r="K25" s="125"/>
    </row>
    <row r="26" spans="1:11" ht="15" customHeight="1" x14ac:dyDescent="0.2">
      <c r="B26" s="1"/>
      <c r="E26" s="40"/>
      <c r="F26" s="53"/>
      <c r="G26" s="1"/>
      <c r="H26" s="1"/>
      <c r="I26" s="33"/>
      <c r="J26" s="2"/>
      <c r="K26" s="2"/>
    </row>
    <row r="27" spans="1:11" x14ac:dyDescent="0.2">
      <c r="A27" s="20">
        <v>130</v>
      </c>
      <c r="B27" s="114" t="s">
        <v>21</v>
      </c>
      <c r="C27" s="115"/>
      <c r="D27" s="84" t="s">
        <v>22</v>
      </c>
      <c r="E27" s="22">
        <v>2110</v>
      </c>
      <c r="F27" s="45">
        <v>1850</v>
      </c>
      <c r="G27" s="7">
        <v>0.13</v>
      </c>
      <c r="H27" s="7">
        <v>0.87</v>
      </c>
      <c r="I27" s="38">
        <v>30</v>
      </c>
      <c r="J27" s="75"/>
      <c r="K27" s="76"/>
    </row>
    <row r="28" spans="1:11" x14ac:dyDescent="0.2">
      <c r="A28" s="6"/>
      <c r="B28" s="114" t="s">
        <v>23</v>
      </c>
      <c r="C28" s="115"/>
      <c r="D28" s="84" t="s">
        <v>209</v>
      </c>
      <c r="E28" s="22">
        <v>1200</v>
      </c>
      <c r="F28" s="45">
        <v>500</v>
      </c>
      <c r="G28" s="7">
        <v>0</v>
      </c>
      <c r="H28" s="7">
        <v>1</v>
      </c>
      <c r="I28" s="38">
        <v>30</v>
      </c>
      <c r="J28" s="75"/>
      <c r="K28" s="76"/>
    </row>
    <row r="29" spans="1:11" x14ac:dyDescent="0.2">
      <c r="A29" s="14"/>
      <c r="B29" s="114" t="s">
        <v>24</v>
      </c>
      <c r="C29" s="115"/>
      <c r="D29" s="84" t="s">
        <v>25</v>
      </c>
      <c r="E29" s="22">
        <v>1600</v>
      </c>
      <c r="F29" s="45">
        <v>775</v>
      </c>
      <c r="G29" s="7">
        <v>0.48</v>
      </c>
      <c r="H29" s="7">
        <v>0.52</v>
      </c>
      <c r="I29" s="38">
        <v>30</v>
      </c>
      <c r="J29" s="75"/>
      <c r="K29" s="76"/>
    </row>
    <row r="30" spans="1:11" x14ac:dyDescent="0.2">
      <c r="A30" s="6"/>
      <c r="B30" s="114" t="s">
        <v>26</v>
      </c>
      <c r="C30" s="115"/>
      <c r="D30" s="84" t="s">
        <v>210</v>
      </c>
      <c r="E30" s="22">
        <v>3000</v>
      </c>
      <c r="F30" s="45">
        <v>1475</v>
      </c>
      <c r="G30" s="7">
        <v>0.34</v>
      </c>
      <c r="H30" s="7">
        <v>0.66</v>
      </c>
      <c r="I30" s="38">
        <v>30</v>
      </c>
      <c r="J30" s="75"/>
      <c r="K30" s="76"/>
    </row>
    <row r="31" spans="1:11" x14ac:dyDescent="0.2">
      <c r="A31" s="6"/>
      <c r="B31" s="114" t="s">
        <v>27</v>
      </c>
      <c r="C31" s="115"/>
      <c r="D31" s="84" t="s">
        <v>28</v>
      </c>
      <c r="E31" s="22">
        <v>1200</v>
      </c>
      <c r="F31" s="45">
        <v>1100</v>
      </c>
      <c r="G31" s="7">
        <v>0.06</v>
      </c>
      <c r="H31" s="7">
        <v>0.94</v>
      </c>
      <c r="I31" s="38">
        <v>30</v>
      </c>
      <c r="J31" s="75"/>
      <c r="K31" s="76"/>
    </row>
    <row r="32" spans="1:11" x14ac:dyDescent="0.2">
      <c r="A32" s="6"/>
      <c r="B32" s="114" t="s">
        <v>29</v>
      </c>
      <c r="C32" s="115"/>
      <c r="D32" s="84" t="s">
        <v>244</v>
      </c>
      <c r="E32" s="22">
        <v>1600</v>
      </c>
      <c r="F32" s="45">
        <v>875</v>
      </c>
      <c r="G32" s="7">
        <v>0.1</v>
      </c>
      <c r="H32" s="7">
        <v>0.9</v>
      </c>
      <c r="I32" s="38">
        <v>30</v>
      </c>
      <c r="J32" s="75"/>
      <c r="K32" s="76"/>
    </row>
    <row r="33" spans="1:11" x14ac:dyDescent="0.2">
      <c r="A33" s="6"/>
      <c r="B33" s="114" t="s">
        <v>30</v>
      </c>
      <c r="C33" s="115"/>
      <c r="D33" s="84" t="s">
        <v>31</v>
      </c>
      <c r="E33" s="22">
        <v>1500</v>
      </c>
      <c r="F33" s="46">
        <v>1225</v>
      </c>
      <c r="G33" s="7">
        <v>0.62</v>
      </c>
      <c r="H33" s="61">
        <v>0.38</v>
      </c>
      <c r="I33" s="38">
        <v>30</v>
      </c>
      <c r="J33" s="77"/>
      <c r="K33" s="79"/>
    </row>
    <row r="34" spans="1:11" ht="15" customHeight="1" x14ac:dyDescent="0.2">
      <c r="A34" s="9"/>
      <c r="B34" s="13"/>
      <c r="C34" s="116" t="s">
        <v>296</v>
      </c>
      <c r="D34" s="117"/>
      <c r="E34" s="60">
        <f>SUM(E27:E33)</f>
        <v>12210</v>
      </c>
      <c r="F34" s="67">
        <f>SUM(F27:F33)</f>
        <v>7800</v>
      </c>
      <c r="G34" s="63">
        <f>((F27*G27)+(F28*G28)+(F29*G29)+(F30*G30)+(F31*G31)+(F32*G32)+(F33*G33))/F34</f>
        <v>0.25987179487179485</v>
      </c>
      <c r="H34" s="7">
        <f>1-G34</f>
        <v>0.74012820512820521</v>
      </c>
      <c r="J34" s="129" t="str">
        <f>IF(COUNTBLANK(J27:K33)&gt;0,CONCATENATE("INVALID"),(F29*G29*J29)+(F29*H29*K29)+(F30*G30*J30)+(F30*H30*K30)+(F31*G31*J31)+(F31*H31*K31)+(F32*G32*J32)+(F32*H32*K32)+(F33*G33*J33)+(F33*H33*K33)+(F27*G27*J27)+(F27*H27*K27)+(F28*G28*J28)+(F28*H28*K28))</f>
        <v>INVALID</v>
      </c>
      <c r="K34" s="129"/>
    </row>
    <row r="35" spans="1:11" ht="15" customHeight="1" x14ac:dyDescent="0.2">
      <c r="A35" s="101" t="s">
        <v>268</v>
      </c>
      <c r="B35" s="101"/>
      <c r="C35" s="101"/>
      <c r="D35" s="101"/>
      <c r="E35" s="101"/>
      <c r="F35" s="69">
        <f>F34*0.75</f>
        <v>5850</v>
      </c>
      <c r="H35" s="71"/>
      <c r="I35" s="73"/>
      <c r="J35" s="123" t="str">
        <f>IF(J34="INVALID","","Extended Price ↑")</f>
        <v/>
      </c>
      <c r="K35" s="123"/>
    </row>
    <row r="36" spans="1:11" ht="15" customHeight="1" x14ac:dyDescent="0.2">
      <c r="A36" s="101" t="s">
        <v>269</v>
      </c>
      <c r="B36" s="101"/>
      <c r="C36" s="101"/>
      <c r="D36" s="101"/>
      <c r="E36" s="101"/>
      <c r="F36" s="68">
        <f>F34*1.15</f>
        <v>8970</v>
      </c>
      <c r="G36" s="124" t="str">
        <f>IF(COUNTBLANK(J27:K33)&gt;0,CONCATENATE("Vendors must bid each yard for this Supt Area."),"All yards have been bid for this Supt Area.")</f>
        <v>Vendors must bid each yard for this Supt Area.</v>
      </c>
      <c r="H36" s="125"/>
      <c r="I36" s="125"/>
      <c r="J36" s="125"/>
      <c r="K36" s="125"/>
    </row>
    <row r="37" spans="1:11" ht="15" customHeight="1" x14ac:dyDescent="0.2">
      <c r="A37" s="10"/>
      <c r="B37" s="58"/>
      <c r="C37" s="58"/>
      <c r="E37" s="40"/>
      <c r="F37" s="53"/>
      <c r="G37" s="4"/>
      <c r="H37" s="4"/>
      <c r="I37" s="32"/>
      <c r="J37" s="27"/>
      <c r="K37" s="27"/>
    </row>
    <row r="38" spans="1:11" ht="20.45" customHeight="1" x14ac:dyDescent="0.2">
      <c r="A38" s="20">
        <v>210</v>
      </c>
      <c r="B38" s="114" t="s">
        <v>32</v>
      </c>
      <c r="C38" s="115"/>
      <c r="D38" s="86" t="s">
        <v>33</v>
      </c>
      <c r="E38" s="22">
        <v>13200</v>
      </c>
      <c r="F38" s="45">
        <v>5450</v>
      </c>
      <c r="G38" s="7">
        <v>0.01</v>
      </c>
      <c r="H38" s="7">
        <v>0.99</v>
      </c>
      <c r="I38" s="38">
        <v>30</v>
      </c>
      <c r="J38" s="75"/>
      <c r="K38" s="76"/>
    </row>
    <row r="39" spans="1:11" ht="20.45" customHeight="1" x14ac:dyDescent="0.2">
      <c r="A39" s="6"/>
      <c r="B39" s="132" t="s">
        <v>211</v>
      </c>
      <c r="C39" s="133"/>
      <c r="D39" s="86" t="s">
        <v>34</v>
      </c>
      <c r="E39" s="22">
        <v>3035</v>
      </c>
      <c r="F39" s="45">
        <v>2025</v>
      </c>
      <c r="G39" s="7">
        <v>0.84</v>
      </c>
      <c r="H39" s="7">
        <v>0.16</v>
      </c>
      <c r="I39" s="38">
        <v>30</v>
      </c>
      <c r="J39" s="75"/>
      <c r="K39" s="76"/>
    </row>
    <row r="40" spans="1:11" ht="20.45" customHeight="1" x14ac:dyDescent="0.2">
      <c r="A40" s="14"/>
      <c r="B40" s="114" t="s">
        <v>35</v>
      </c>
      <c r="C40" s="115"/>
      <c r="D40" s="86" t="s">
        <v>36</v>
      </c>
      <c r="E40" s="22">
        <v>350</v>
      </c>
      <c r="F40" s="46">
        <v>2400</v>
      </c>
      <c r="G40" s="23">
        <v>0.85</v>
      </c>
      <c r="H40" s="61">
        <v>0.15</v>
      </c>
      <c r="I40" s="37">
        <v>10</v>
      </c>
      <c r="J40" s="77"/>
      <c r="K40" s="79"/>
    </row>
    <row r="41" spans="1:11" ht="15" customHeight="1" x14ac:dyDescent="0.2">
      <c r="A41" s="9"/>
      <c r="B41" s="13"/>
      <c r="C41" s="116" t="s">
        <v>295</v>
      </c>
      <c r="D41" s="117"/>
      <c r="E41" s="60">
        <f>SUM(E38:E40)</f>
        <v>16585</v>
      </c>
      <c r="F41" s="67">
        <f>SUM(F38:F40)</f>
        <v>9875</v>
      </c>
      <c r="G41" s="63">
        <f>((F38*G38)+(F39*G39)+(F40*G40))/F41</f>
        <v>0.38435443037974681</v>
      </c>
      <c r="H41" s="7">
        <f>1-G41</f>
        <v>0.61564556962025319</v>
      </c>
      <c r="I41" s="126"/>
      <c r="J41" s="129" t="str">
        <f>IF(COUNTBLANK(J38:K40)&gt;0,CONCATENATE("INVALID"),(F38*G38*J38)+(F38*H38*K38)+(F39*G39*J39)+(F39*H39*K39)+(F40*G40*J40)+(F40*H40*K40))</f>
        <v>INVALID</v>
      </c>
      <c r="K41" s="129"/>
    </row>
    <row r="42" spans="1:11" ht="15" customHeight="1" x14ac:dyDescent="0.2">
      <c r="A42" s="101" t="s">
        <v>268</v>
      </c>
      <c r="B42" s="101"/>
      <c r="C42" s="101"/>
      <c r="D42" s="101"/>
      <c r="E42" s="101"/>
      <c r="F42" s="69">
        <f>F41*0.75</f>
        <v>7406.25</v>
      </c>
      <c r="H42" s="71"/>
      <c r="I42" s="126"/>
      <c r="J42" s="123" t="str">
        <f>IF(J41="INVALID","","Extended Price ↑")</f>
        <v/>
      </c>
      <c r="K42" s="123"/>
    </row>
    <row r="43" spans="1:11" ht="15" customHeight="1" x14ac:dyDescent="0.2">
      <c r="A43" s="101" t="s">
        <v>269</v>
      </c>
      <c r="B43" s="101"/>
      <c r="C43" s="101"/>
      <c r="D43" s="101"/>
      <c r="E43" s="101"/>
      <c r="F43" s="68">
        <f>F41*1.15</f>
        <v>11356.25</v>
      </c>
      <c r="G43" s="124" t="str">
        <f>IF(COUNTBLANK(J38:K40)&gt;0,CONCATENATE("Vendors must bid each yard for this Supt Area."),"All yards have been bid for this Supt Area.")</f>
        <v>Vendors must bid each yard for this Supt Area.</v>
      </c>
      <c r="H43" s="125"/>
      <c r="I43" s="125"/>
      <c r="J43" s="125"/>
      <c r="K43" s="125"/>
    </row>
    <row r="44" spans="1:11" ht="15" customHeight="1" x14ac:dyDescent="0.2">
      <c r="B44" s="1"/>
      <c r="E44" s="41"/>
      <c r="F44" s="53"/>
      <c r="G44" s="1"/>
      <c r="H44" s="1"/>
      <c r="I44" s="33"/>
      <c r="J44" s="27"/>
      <c r="K44" s="27"/>
    </row>
    <row r="45" spans="1:11" ht="15" customHeight="1" x14ac:dyDescent="0.2">
      <c r="B45" s="1"/>
      <c r="E45" s="41"/>
      <c r="F45" s="53"/>
      <c r="G45" s="1"/>
      <c r="H45" s="1"/>
      <c r="I45" s="33"/>
      <c r="J45" s="27"/>
      <c r="K45" s="27"/>
    </row>
    <row r="46" spans="1:11" ht="15" customHeight="1" x14ac:dyDescent="0.2">
      <c r="B46" s="1"/>
      <c r="E46" s="41"/>
      <c r="F46" s="53"/>
      <c r="G46" s="1"/>
      <c r="H46" s="1"/>
      <c r="I46" s="33"/>
      <c r="J46" s="27"/>
      <c r="K46" s="27"/>
    </row>
    <row r="47" spans="1:11" ht="15.75" customHeight="1" x14ac:dyDescent="0.2">
      <c r="A47" s="102" t="s">
        <v>238</v>
      </c>
      <c r="B47" s="105">
        <f>B1</f>
        <v>0</v>
      </c>
      <c r="C47" s="105"/>
      <c r="D47" s="106"/>
      <c r="E47" s="65"/>
      <c r="F47" s="66"/>
      <c r="G47" s="66"/>
      <c r="H47" s="66"/>
      <c r="I47" s="118" t="s">
        <v>232</v>
      </c>
      <c r="J47" s="119"/>
      <c r="K47" s="120"/>
    </row>
    <row r="48" spans="1:11" ht="25.5" customHeight="1" x14ac:dyDescent="0.2">
      <c r="A48" s="103"/>
      <c r="B48" s="107"/>
      <c r="C48" s="107"/>
      <c r="D48" s="108"/>
      <c r="E48" s="113" t="s">
        <v>204</v>
      </c>
      <c r="F48" s="91" t="s">
        <v>205</v>
      </c>
      <c r="G48" s="92" t="s">
        <v>206</v>
      </c>
      <c r="H48" s="92" t="s">
        <v>207</v>
      </c>
      <c r="I48" s="93" t="s">
        <v>233</v>
      </c>
      <c r="J48" s="94"/>
      <c r="K48" s="16" t="s">
        <v>234</v>
      </c>
    </row>
    <row r="49" spans="1:11" ht="15.75" customHeight="1" x14ac:dyDescent="0.2">
      <c r="A49" s="103"/>
      <c r="B49" s="107"/>
      <c r="C49" s="107"/>
      <c r="D49" s="108"/>
      <c r="E49" s="113"/>
      <c r="F49" s="91"/>
      <c r="G49" s="92"/>
      <c r="H49" s="92"/>
      <c r="I49" s="95" t="s">
        <v>240</v>
      </c>
      <c r="J49" s="96"/>
      <c r="K49" s="59" t="s">
        <v>239</v>
      </c>
    </row>
    <row r="50" spans="1:11" ht="48.75" customHeight="1" x14ac:dyDescent="0.2">
      <c r="A50" s="104"/>
      <c r="B50" s="109"/>
      <c r="C50" s="109"/>
      <c r="D50" s="110"/>
      <c r="E50" s="97" t="s">
        <v>208</v>
      </c>
      <c r="F50" s="99" t="s">
        <v>208</v>
      </c>
      <c r="G50" s="99" t="s">
        <v>240</v>
      </c>
      <c r="H50" s="99" t="s">
        <v>239</v>
      </c>
      <c r="I50" s="31" t="s">
        <v>237</v>
      </c>
      <c r="J50" s="29"/>
      <c r="K50" s="121" t="s">
        <v>235</v>
      </c>
    </row>
    <row r="51" spans="1:11" x14ac:dyDescent="0.2">
      <c r="A51" s="24" t="s">
        <v>299</v>
      </c>
      <c r="B51" s="111" t="s">
        <v>202</v>
      </c>
      <c r="C51" s="112"/>
      <c r="D51" s="81" t="s">
        <v>203</v>
      </c>
      <c r="E51" s="98"/>
      <c r="F51" s="100"/>
      <c r="G51" s="100"/>
      <c r="H51" s="100"/>
      <c r="I51" s="39" t="s">
        <v>236</v>
      </c>
      <c r="J51" s="30"/>
      <c r="K51" s="122"/>
    </row>
    <row r="53" spans="1:11" ht="27.6" customHeight="1" x14ac:dyDescent="0.2">
      <c r="A53" s="70">
        <v>220</v>
      </c>
      <c r="B53" s="114" t="s">
        <v>37</v>
      </c>
      <c r="C53" s="115"/>
      <c r="D53" s="86" t="s">
        <v>38</v>
      </c>
      <c r="E53" s="22">
        <v>1800</v>
      </c>
      <c r="F53" s="45">
        <v>1725</v>
      </c>
      <c r="G53" s="7">
        <v>0.24</v>
      </c>
      <c r="H53" s="7">
        <v>0.76</v>
      </c>
      <c r="I53" s="38">
        <v>30</v>
      </c>
      <c r="J53" s="77"/>
      <c r="K53" s="80"/>
    </row>
    <row r="54" spans="1:11" ht="27.6" customHeight="1" x14ac:dyDescent="0.2">
      <c r="A54" s="11"/>
      <c r="B54" s="114" t="s">
        <v>39</v>
      </c>
      <c r="C54" s="115"/>
      <c r="D54" s="86" t="s">
        <v>40</v>
      </c>
      <c r="E54" s="22">
        <v>3500</v>
      </c>
      <c r="F54" s="46">
        <v>3300</v>
      </c>
      <c r="G54" s="23">
        <v>0.23</v>
      </c>
      <c r="H54" s="61">
        <v>0.77</v>
      </c>
      <c r="I54" s="38">
        <v>30</v>
      </c>
      <c r="J54" s="77"/>
      <c r="K54" s="79"/>
    </row>
    <row r="55" spans="1:11" ht="15" customHeight="1" x14ac:dyDescent="0.2">
      <c r="A55" s="9"/>
      <c r="B55" s="13"/>
      <c r="C55" s="116" t="s">
        <v>294</v>
      </c>
      <c r="D55" s="117"/>
      <c r="E55" s="60">
        <f>SUM(E53:E54)</f>
        <v>5300</v>
      </c>
      <c r="F55" s="67">
        <f>SUM(F53:F54)</f>
        <v>5025</v>
      </c>
      <c r="G55" s="63">
        <f>((F53*G53)+(F54*G54))/F55</f>
        <v>0.23343283582089552</v>
      </c>
      <c r="H55" s="7">
        <f>1-G55</f>
        <v>0.76656716417910453</v>
      </c>
      <c r="I55" s="126"/>
      <c r="J55" s="129" t="str">
        <f>IF(COUNTBLANK(J53:K54)&gt;0,CONCATENATE("INVALID"),(F53*G53*J53)+(F53*H53*K53)+(F54*G54*J54)+(F54*H54*K54))</f>
        <v>INVALID</v>
      </c>
      <c r="K55" s="129"/>
    </row>
    <row r="56" spans="1:11" ht="15" customHeight="1" x14ac:dyDescent="0.2">
      <c r="A56" s="101" t="s">
        <v>268</v>
      </c>
      <c r="B56" s="101"/>
      <c r="C56" s="101"/>
      <c r="D56" s="101"/>
      <c r="E56" s="101"/>
      <c r="F56" s="69">
        <f>F55*0.75</f>
        <v>3768.75</v>
      </c>
      <c r="H56" s="71"/>
      <c r="I56" s="126"/>
      <c r="J56" s="123" t="str">
        <f>IF(J55="INVALID","","Extended Price ↑")</f>
        <v/>
      </c>
      <c r="K56" s="123"/>
    </row>
    <row r="57" spans="1:11" ht="15" customHeight="1" x14ac:dyDescent="0.2">
      <c r="A57" s="101" t="s">
        <v>269</v>
      </c>
      <c r="B57" s="101"/>
      <c r="C57" s="101"/>
      <c r="D57" s="101"/>
      <c r="E57" s="101"/>
      <c r="F57" s="68">
        <f>F55*1.15</f>
        <v>5778.75</v>
      </c>
      <c r="G57" s="124" t="str">
        <f>IF(COUNTBLANK(J53:K54)&gt;0,CONCATENATE("Vendors must bid each yard for this Supt Area."),"All yards have been bid for this Supt Area.")</f>
        <v>Vendors must bid each yard for this Supt Area.</v>
      </c>
      <c r="H57" s="125"/>
      <c r="I57" s="125"/>
      <c r="J57" s="125"/>
      <c r="K57" s="125"/>
    </row>
    <row r="58" spans="1:11" ht="15" customHeight="1" x14ac:dyDescent="0.2">
      <c r="B58" s="1"/>
      <c r="E58" s="41"/>
      <c r="F58" s="47"/>
      <c r="G58" s="1"/>
      <c r="H58" s="1"/>
      <c r="I58" s="33"/>
      <c r="J58" s="27"/>
      <c r="K58" s="27"/>
    </row>
    <row r="59" spans="1:11" x14ac:dyDescent="0.2">
      <c r="A59" s="19">
        <v>230</v>
      </c>
      <c r="B59" s="114" t="s">
        <v>41</v>
      </c>
      <c r="C59" s="115"/>
      <c r="D59" s="86" t="s">
        <v>42</v>
      </c>
      <c r="E59" s="22">
        <v>3520</v>
      </c>
      <c r="F59" s="45">
        <v>3275</v>
      </c>
      <c r="G59" s="7">
        <v>0.28000000000000003</v>
      </c>
      <c r="H59" s="7">
        <v>0.72</v>
      </c>
      <c r="I59" s="38">
        <v>30</v>
      </c>
      <c r="J59" s="75"/>
      <c r="K59" s="76"/>
    </row>
    <row r="60" spans="1:11" x14ac:dyDescent="0.2">
      <c r="A60" s="11"/>
      <c r="B60" s="114" t="s">
        <v>43</v>
      </c>
      <c r="C60" s="115"/>
      <c r="D60" s="83" t="s">
        <v>245</v>
      </c>
      <c r="E60" s="22">
        <v>350</v>
      </c>
      <c r="F60" s="45">
        <v>200</v>
      </c>
      <c r="G60" s="7">
        <v>0.6</v>
      </c>
      <c r="H60" s="7">
        <v>0.4</v>
      </c>
      <c r="I60" s="38">
        <v>30</v>
      </c>
      <c r="J60" s="75"/>
      <c r="K60" s="76"/>
    </row>
    <row r="61" spans="1:11" x14ac:dyDescent="0.2">
      <c r="A61" s="15"/>
      <c r="B61" s="114" t="s">
        <v>44</v>
      </c>
      <c r="C61" s="115"/>
      <c r="D61" s="86" t="s">
        <v>45</v>
      </c>
      <c r="E61" s="22">
        <v>2200</v>
      </c>
      <c r="F61" s="45">
        <v>2300</v>
      </c>
      <c r="G61" s="7">
        <v>0.39</v>
      </c>
      <c r="H61" s="7">
        <v>0.61</v>
      </c>
      <c r="I61" s="38">
        <v>30</v>
      </c>
      <c r="J61" s="75"/>
      <c r="K61" s="76"/>
    </row>
    <row r="62" spans="1:11" x14ac:dyDescent="0.2">
      <c r="A62" s="11"/>
      <c r="B62" s="114" t="s">
        <v>46</v>
      </c>
      <c r="C62" s="115"/>
      <c r="D62" s="86" t="s">
        <v>47</v>
      </c>
      <c r="E62" s="22">
        <v>1850</v>
      </c>
      <c r="F62" s="46">
        <v>1275</v>
      </c>
      <c r="G62" s="23">
        <v>0</v>
      </c>
      <c r="H62" s="61">
        <v>1</v>
      </c>
      <c r="I62" s="38">
        <v>30</v>
      </c>
      <c r="J62" s="77"/>
      <c r="K62" s="79"/>
    </row>
    <row r="63" spans="1:11" ht="15" customHeight="1" x14ac:dyDescent="0.2">
      <c r="A63" s="9"/>
      <c r="B63" s="13"/>
      <c r="C63" s="116" t="s">
        <v>293</v>
      </c>
      <c r="D63" s="117"/>
      <c r="E63" s="60">
        <f>SUM(E59:E62)</f>
        <v>7920</v>
      </c>
      <c r="F63" s="67">
        <f>SUM(F59:F62)</f>
        <v>7050</v>
      </c>
      <c r="G63" s="63">
        <f>((F59*G59)+(F60*G60)+(F61*G61)+(F62*G62))/F63</f>
        <v>0.27432624113475179</v>
      </c>
      <c r="H63" s="7">
        <f>1-G63</f>
        <v>0.72567375886524821</v>
      </c>
      <c r="I63" s="126"/>
      <c r="J63" s="129" t="str">
        <f>IF(COUNTBLANK(J59:K62)&gt;0,CONCATENATE("INVALID"),(F59*G59*J59)+(F59*H59*K59)+(F60*G60*J60)+(F60*H60*K60)+(F61*G61*J61)+(F61*H61*K61)+(F62*G62*J62)+(F62*H62*K62))</f>
        <v>INVALID</v>
      </c>
      <c r="K63" s="129"/>
    </row>
    <row r="64" spans="1:11" ht="15" customHeight="1" x14ac:dyDescent="0.2">
      <c r="A64" s="101" t="s">
        <v>268</v>
      </c>
      <c r="B64" s="101"/>
      <c r="C64" s="101"/>
      <c r="D64" s="101"/>
      <c r="E64" s="101"/>
      <c r="F64" s="69">
        <f>F63*0.75</f>
        <v>5287.5</v>
      </c>
      <c r="H64" s="71"/>
      <c r="I64" s="126"/>
      <c r="J64" s="123" t="str">
        <f>IF(J63="INVALID","","Extended Price ↑")</f>
        <v/>
      </c>
      <c r="K64" s="123"/>
    </row>
    <row r="65" spans="1:11" ht="15" customHeight="1" x14ac:dyDescent="0.2">
      <c r="A65" s="101" t="s">
        <v>269</v>
      </c>
      <c r="B65" s="101"/>
      <c r="C65" s="101"/>
      <c r="D65" s="101"/>
      <c r="E65" s="101"/>
      <c r="F65" s="68">
        <f>F63*1.15</f>
        <v>8107.4999999999991</v>
      </c>
      <c r="G65" s="124" t="str">
        <f>IF(COUNTBLANK(J59:K62)&gt;0,CONCATENATE("Vendors must bid each yard for this Supt Area."),"All yards have been bid for this Supt Area.")</f>
        <v>Vendors must bid each yard for this Supt Area.</v>
      </c>
      <c r="H65" s="125"/>
      <c r="I65" s="125"/>
      <c r="J65" s="125"/>
      <c r="K65" s="125"/>
    </row>
    <row r="66" spans="1:11" ht="15" customHeight="1" x14ac:dyDescent="0.2">
      <c r="B66" s="1"/>
      <c r="E66" s="40"/>
      <c r="F66" s="53"/>
      <c r="G66" s="1"/>
      <c r="H66" s="1"/>
      <c r="I66" s="33"/>
      <c r="J66" s="17"/>
      <c r="K66" s="17"/>
    </row>
    <row r="67" spans="1:11" x14ac:dyDescent="0.2">
      <c r="A67" s="19">
        <v>310</v>
      </c>
      <c r="B67" s="114" t="s">
        <v>48</v>
      </c>
      <c r="C67" s="115"/>
      <c r="D67" s="87" t="s">
        <v>246</v>
      </c>
      <c r="E67" s="22">
        <v>1400</v>
      </c>
      <c r="F67" s="45">
        <v>925</v>
      </c>
      <c r="G67" s="7">
        <v>0.72</v>
      </c>
      <c r="H67" s="7">
        <v>0.28000000000000003</v>
      </c>
      <c r="I67" s="38">
        <v>30</v>
      </c>
      <c r="J67" s="75"/>
      <c r="K67" s="76"/>
    </row>
    <row r="68" spans="1:11" x14ac:dyDescent="0.2">
      <c r="A68" s="11"/>
      <c r="B68" s="114" t="s">
        <v>49</v>
      </c>
      <c r="C68" s="115"/>
      <c r="D68" s="84" t="s">
        <v>50</v>
      </c>
      <c r="E68" s="22">
        <v>530</v>
      </c>
      <c r="F68" s="45">
        <v>650</v>
      </c>
      <c r="G68" s="7">
        <v>0.8</v>
      </c>
      <c r="H68" s="7">
        <v>0.2</v>
      </c>
      <c r="I68" s="38">
        <v>30</v>
      </c>
      <c r="J68" s="75"/>
      <c r="K68" s="76"/>
    </row>
    <row r="69" spans="1:11" x14ac:dyDescent="0.2">
      <c r="A69" s="15"/>
      <c r="B69" s="114" t="s">
        <v>51</v>
      </c>
      <c r="C69" s="115"/>
      <c r="D69" s="84" t="s">
        <v>52</v>
      </c>
      <c r="E69" s="22">
        <v>1400</v>
      </c>
      <c r="F69" s="45">
        <v>825</v>
      </c>
      <c r="G69" s="7">
        <v>0.6</v>
      </c>
      <c r="H69" s="7">
        <v>0.4</v>
      </c>
      <c r="I69" s="38">
        <v>30</v>
      </c>
      <c r="J69" s="75"/>
      <c r="K69" s="76"/>
    </row>
    <row r="70" spans="1:11" x14ac:dyDescent="0.2">
      <c r="A70" s="11"/>
      <c r="B70" s="114" t="s">
        <v>53</v>
      </c>
      <c r="C70" s="115"/>
      <c r="D70" s="84" t="s">
        <v>247</v>
      </c>
      <c r="E70" s="22">
        <v>1900</v>
      </c>
      <c r="F70" s="45">
        <v>1250</v>
      </c>
      <c r="G70" s="7">
        <v>0.64</v>
      </c>
      <c r="H70" s="7">
        <v>0.36</v>
      </c>
      <c r="I70" s="38">
        <v>30</v>
      </c>
      <c r="J70" s="77"/>
      <c r="K70" s="76"/>
    </row>
    <row r="71" spans="1:11" x14ac:dyDescent="0.2">
      <c r="A71" s="11"/>
      <c r="B71" s="114" t="s">
        <v>54</v>
      </c>
      <c r="C71" s="115"/>
      <c r="D71" s="84" t="s">
        <v>55</v>
      </c>
      <c r="E71" s="22">
        <v>1745</v>
      </c>
      <c r="F71" s="46">
        <v>1200</v>
      </c>
      <c r="G71" s="7">
        <v>0.67</v>
      </c>
      <c r="H71" s="61">
        <v>0.33</v>
      </c>
      <c r="I71" s="38">
        <v>30</v>
      </c>
      <c r="J71" s="77"/>
      <c r="K71" s="78"/>
    </row>
    <row r="72" spans="1:11" ht="15" customHeight="1" x14ac:dyDescent="0.2">
      <c r="A72" s="9"/>
      <c r="B72" s="13"/>
      <c r="C72" s="116" t="s">
        <v>292</v>
      </c>
      <c r="D72" s="117"/>
      <c r="E72" s="60">
        <f>SUM(E67:E71)</f>
        <v>6975</v>
      </c>
      <c r="F72" s="67">
        <f>SUM(F67:F71)</f>
        <v>4850</v>
      </c>
      <c r="G72" s="63">
        <f>((F67*G67)+(F68*G68)+(F69*G69)+(F70*G70)+(F71*G71))/F72</f>
        <v>0.67731958762886602</v>
      </c>
      <c r="H72" s="7">
        <f>1-G72</f>
        <v>0.32268041237113398</v>
      </c>
      <c r="I72" s="126"/>
      <c r="J72" s="129" t="str">
        <f>IF(COUNTBLANK(J67:K71)&gt;0,CONCATENATE("INVALID"),(F67*G67*J67)+(F67*H67*K67)+(F68*G68*J68)+(F68*H68*K68)+(F69*G69*J69)+(F69*H69*K69)+(F70*G70*J70)+(F70*H70*K70)+(F71*G71*J71)+(F71*H71*K71))</f>
        <v>INVALID</v>
      </c>
      <c r="K72" s="129"/>
    </row>
    <row r="73" spans="1:11" ht="15" customHeight="1" x14ac:dyDescent="0.2">
      <c r="A73" s="101" t="s">
        <v>268</v>
      </c>
      <c r="B73" s="101"/>
      <c r="C73" s="101"/>
      <c r="D73" s="101"/>
      <c r="E73" s="101"/>
      <c r="F73" s="69">
        <f>F72*0.75</f>
        <v>3637.5</v>
      </c>
      <c r="H73" s="71"/>
      <c r="I73" s="126"/>
      <c r="J73" s="123" t="str">
        <f>IF(J72="INVALID","","Extended Price ↑")</f>
        <v/>
      </c>
      <c r="K73" s="123"/>
    </row>
    <row r="74" spans="1:11" ht="15" customHeight="1" x14ac:dyDescent="0.2">
      <c r="A74" s="101" t="s">
        <v>269</v>
      </c>
      <c r="B74" s="101"/>
      <c r="C74" s="101"/>
      <c r="D74" s="101"/>
      <c r="E74" s="101"/>
      <c r="F74" s="68">
        <f>F72*1.15</f>
        <v>5577.5</v>
      </c>
      <c r="G74" s="124" t="str">
        <f>IF(COUNTBLANK(J67:K71)&gt;0,CONCATENATE("Vendors must bid each yard for this Supt Area."),"All yards have been bid for this Supt Area.")</f>
        <v>Vendors must bid each yard for this Supt Area.</v>
      </c>
      <c r="H74" s="125"/>
      <c r="I74" s="125"/>
      <c r="J74" s="125"/>
      <c r="K74" s="125"/>
    </row>
    <row r="75" spans="1:11" ht="15" customHeight="1" x14ac:dyDescent="0.2">
      <c r="B75" s="1"/>
      <c r="E75" s="40"/>
      <c r="F75" s="53"/>
      <c r="G75" s="1"/>
      <c r="H75" s="1"/>
      <c r="I75" s="33"/>
      <c r="J75" s="17"/>
      <c r="K75" s="17"/>
    </row>
    <row r="76" spans="1:11" x14ac:dyDescent="0.2">
      <c r="A76" s="19">
        <v>320</v>
      </c>
      <c r="B76" s="114" t="s">
        <v>56</v>
      </c>
      <c r="C76" s="115"/>
      <c r="D76" s="84" t="s">
        <v>248</v>
      </c>
      <c r="E76" s="22">
        <v>800</v>
      </c>
      <c r="F76" s="45">
        <v>850</v>
      </c>
      <c r="G76" s="7">
        <v>0.14000000000000001</v>
      </c>
      <c r="H76" s="7">
        <v>0.86</v>
      </c>
      <c r="I76" s="38">
        <v>30</v>
      </c>
      <c r="J76" s="75"/>
      <c r="K76" s="76"/>
    </row>
    <row r="77" spans="1:11" x14ac:dyDescent="0.2">
      <c r="A77" s="11"/>
      <c r="B77" s="114" t="s">
        <v>57</v>
      </c>
      <c r="C77" s="115"/>
      <c r="D77" s="87" t="s">
        <v>58</v>
      </c>
      <c r="E77" s="22">
        <v>1450</v>
      </c>
      <c r="F77" s="45">
        <v>1350</v>
      </c>
      <c r="G77" s="7">
        <v>0.22</v>
      </c>
      <c r="H77" s="7">
        <v>0.78</v>
      </c>
      <c r="I77" s="38">
        <v>30</v>
      </c>
      <c r="J77" s="75"/>
      <c r="K77" s="76"/>
    </row>
    <row r="78" spans="1:11" x14ac:dyDescent="0.2">
      <c r="A78" s="15"/>
      <c r="B78" s="114" t="s">
        <v>59</v>
      </c>
      <c r="C78" s="115"/>
      <c r="D78" s="84" t="s">
        <v>60</v>
      </c>
      <c r="E78" s="52">
        <v>1800</v>
      </c>
      <c r="F78" s="49">
        <v>1200</v>
      </c>
      <c r="G78" s="50">
        <v>0.38</v>
      </c>
      <c r="H78" s="50">
        <v>0.62</v>
      </c>
      <c r="I78" s="51">
        <v>30</v>
      </c>
      <c r="J78" s="75"/>
      <c r="K78" s="76"/>
    </row>
    <row r="79" spans="1:11" x14ac:dyDescent="0.2">
      <c r="A79" s="11"/>
      <c r="B79" s="114" t="s">
        <v>61</v>
      </c>
      <c r="C79" s="115"/>
      <c r="D79" s="84" t="s">
        <v>62</v>
      </c>
      <c r="E79" s="22">
        <v>1200</v>
      </c>
      <c r="F79" s="46">
        <v>1100</v>
      </c>
      <c r="G79" s="23">
        <v>0.25</v>
      </c>
      <c r="H79" s="61">
        <v>0.75</v>
      </c>
      <c r="I79" s="38">
        <v>30</v>
      </c>
      <c r="J79" s="77"/>
      <c r="K79" s="79"/>
    </row>
    <row r="80" spans="1:11" ht="15" customHeight="1" x14ac:dyDescent="0.2">
      <c r="A80" s="9"/>
      <c r="B80" s="13"/>
      <c r="C80" s="116" t="s">
        <v>291</v>
      </c>
      <c r="D80" s="117"/>
      <c r="E80" s="60">
        <f>SUM(E76:E79)</f>
        <v>5250</v>
      </c>
      <c r="F80" s="67">
        <f>SUM(F76:F79)</f>
        <v>4500</v>
      </c>
      <c r="G80" s="63">
        <f>((F76*G76)+(F77*G77)+(F78*G78)+(F79*G79))/F80</f>
        <v>0.25488888888888889</v>
      </c>
      <c r="H80" s="7">
        <f>1-G80</f>
        <v>0.74511111111111106</v>
      </c>
      <c r="I80" s="126"/>
      <c r="J80" s="129" t="str">
        <f>IF(COUNTBLANK(J76:K79)&gt;0,CONCATENATE("INVALID"),(F76*G76*J76)+(F76*H76*K76)+(F77*G77*J77)+(F77*H77*K77)+(F78*G78*J78)+(F78*H78*K78)+(F79*G79*J79)+(F79*H79*K79))</f>
        <v>INVALID</v>
      </c>
      <c r="K80" s="129"/>
    </row>
    <row r="81" spans="1:11" ht="15" customHeight="1" x14ac:dyDescent="0.2">
      <c r="A81" s="101" t="s">
        <v>268</v>
      </c>
      <c r="B81" s="101"/>
      <c r="C81" s="101"/>
      <c r="D81" s="101"/>
      <c r="E81" s="101"/>
      <c r="F81" s="69">
        <f>F80*0.75</f>
        <v>3375</v>
      </c>
      <c r="H81" s="71"/>
      <c r="I81" s="126"/>
      <c r="J81" s="123" t="str">
        <f>IF(J80="INVALID","","Extended Price ↑")</f>
        <v/>
      </c>
      <c r="K81" s="123"/>
    </row>
    <row r="82" spans="1:11" ht="15" customHeight="1" x14ac:dyDescent="0.2">
      <c r="A82" s="101" t="s">
        <v>269</v>
      </c>
      <c r="B82" s="101"/>
      <c r="C82" s="101"/>
      <c r="D82" s="101"/>
      <c r="E82" s="101"/>
      <c r="F82" s="68">
        <f>F80*1.15</f>
        <v>5175</v>
      </c>
      <c r="G82" s="124" t="str">
        <f>IF(COUNTBLANK(J76:K79)&gt;0,CONCATENATE("Vendors must bid each yard for this Supt Area."),"All yards have been bid for this Supt Area.")</f>
        <v>Vendors must bid each yard for this Supt Area.</v>
      </c>
      <c r="H82" s="125"/>
      <c r="I82" s="125"/>
      <c r="J82" s="125"/>
      <c r="K82" s="125"/>
    </row>
    <row r="83" spans="1:11" ht="15" customHeight="1" x14ac:dyDescent="0.2">
      <c r="B83" s="1"/>
      <c r="E83" s="40"/>
      <c r="F83" s="53"/>
      <c r="G83" s="1"/>
      <c r="H83" s="1"/>
      <c r="I83" s="33"/>
      <c r="J83" s="17"/>
      <c r="K83" s="17"/>
    </row>
    <row r="84" spans="1:11" ht="27.6" customHeight="1" x14ac:dyDescent="0.2">
      <c r="A84" s="19">
        <v>330</v>
      </c>
      <c r="B84" s="114" t="s">
        <v>63</v>
      </c>
      <c r="C84" s="115"/>
      <c r="D84" s="87" t="s">
        <v>64</v>
      </c>
      <c r="E84" s="22">
        <v>8000</v>
      </c>
      <c r="F84" s="45">
        <v>2300</v>
      </c>
      <c r="G84" s="7">
        <v>0.15</v>
      </c>
      <c r="H84" s="7">
        <v>0.85</v>
      </c>
      <c r="I84" s="38">
        <v>30</v>
      </c>
      <c r="J84" s="75"/>
      <c r="K84" s="76"/>
    </row>
    <row r="85" spans="1:11" ht="27.6" customHeight="1" x14ac:dyDescent="0.2">
      <c r="A85" s="11"/>
      <c r="B85" s="114" t="s">
        <v>65</v>
      </c>
      <c r="C85" s="115"/>
      <c r="D85" s="84" t="s">
        <v>66</v>
      </c>
      <c r="E85" s="22">
        <v>1000</v>
      </c>
      <c r="F85" s="46">
        <v>1050</v>
      </c>
      <c r="G85" s="23">
        <v>0.64</v>
      </c>
      <c r="H85" s="61">
        <v>0.36</v>
      </c>
      <c r="I85" s="38">
        <v>30</v>
      </c>
      <c r="J85" s="75"/>
      <c r="K85" s="76"/>
    </row>
    <row r="86" spans="1:11" ht="15" customHeight="1" x14ac:dyDescent="0.2">
      <c r="A86" s="9"/>
      <c r="B86" s="13"/>
      <c r="C86" s="116" t="s">
        <v>290</v>
      </c>
      <c r="D86" s="117"/>
      <c r="E86" s="60">
        <f>SUM(E84:E85)</f>
        <v>9000</v>
      </c>
      <c r="F86" s="67">
        <f>SUM(F84:F85)</f>
        <v>3350</v>
      </c>
      <c r="G86" s="63">
        <f>((F84*G84)+(F85*G85))/F86</f>
        <v>0.30358208955223881</v>
      </c>
      <c r="H86" s="7">
        <f>1-G86</f>
        <v>0.69641791044776125</v>
      </c>
      <c r="I86" s="126"/>
      <c r="J86" s="129" t="str">
        <f>IF(COUNTBLANK(J84:K85)&gt;0,CONCATENATE("INVALID"),(F84*G84*J84)+(F84*H84*K84)+(F85*G85*J85)+(F85*H85*K85))</f>
        <v>INVALID</v>
      </c>
      <c r="K86" s="129"/>
    </row>
    <row r="87" spans="1:11" ht="15" customHeight="1" x14ac:dyDescent="0.2">
      <c r="A87" s="101" t="s">
        <v>268</v>
      </c>
      <c r="B87" s="101"/>
      <c r="C87" s="101"/>
      <c r="D87" s="101"/>
      <c r="E87" s="101"/>
      <c r="F87" s="69">
        <f>F86*0.75</f>
        <v>2512.5</v>
      </c>
      <c r="H87" s="71"/>
      <c r="I87" s="126"/>
      <c r="J87" s="123" t="str">
        <f>IF(J86="INVALID","","Extended Price ↑")</f>
        <v/>
      </c>
      <c r="K87" s="123"/>
    </row>
    <row r="88" spans="1:11" ht="15" customHeight="1" x14ac:dyDescent="0.2">
      <c r="A88" s="101" t="s">
        <v>269</v>
      </c>
      <c r="B88" s="101"/>
      <c r="C88" s="101"/>
      <c r="D88" s="101"/>
      <c r="E88" s="101"/>
      <c r="F88" s="68">
        <f>F86*1.15</f>
        <v>3852.4999999999995</v>
      </c>
      <c r="G88" s="124" t="str">
        <f>IF(COUNTBLANK(J84:K85)&gt;0,CONCATENATE("Vendors must bid each yard for this Supt Area."),"All yards have been bid for this Supt Area.")</f>
        <v>Vendors must bid each yard for this Supt Area.</v>
      </c>
      <c r="H88" s="125"/>
      <c r="I88" s="125"/>
      <c r="J88" s="125"/>
      <c r="K88" s="125"/>
    </row>
    <row r="89" spans="1:11" ht="15" customHeight="1" x14ac:dyDescent="0.2">
      <c r="B89" s="1"/>
      <c r="E89" s="40"/>
      <c r="F89" s="53"/>
      <c r="G89" s="1"/>
      <c r="H89" s="1"/>
      <c r="I89" s="33"/>
      <c r="J89" s="17"/>
      <c r="K89" s="17"/>
    </row>
    <row r="90" spans="1:11" ht="15.75" customHeight="1" x14ac:dyDescent="0.2">
      <c r="A90" s="102" t="s">
        <v>238</v>
      </c>
      <c r="B90" s="105">
        <f>B1</f>
        <v>0</v>
      </c>
      <c r="C90" s="105"/>
      <c r="D90" s="106"/>
      <c r="E90" s="65"/>
      <c r="F90" s="66"/>
      <c r="G90" s="66"/>
      <c r="H90" s="66"/>
      <c r="I90" s="118" t="s">
        <v>232</v>
      </c>
      <c r="J90" s="119"/>
      <c r="K90" s="120"/>
    </row>
    <row r="91" spans="1:11" ht="25.5" customHeight="1" x14ac:dyDescent="0.2">
      <c r="A91" s="103"/>
      <c r="B91" s="107"/>
      <c r="C91" s="107"/>
      <c r="D91" s="108"/>
      <c r="E91" s="113" t="s">
        <v>204</v>
      </c>
      <c r="F91" s="91" t="s">
        <v>205</v>
      </c>
      <c r="G91" s="92" t="s">
        <v>206</v>
      </c>
      <c r="H91" s="92" t="s">
        <v>207</v>
      </c>
      <c r="I91" s="93" t="s">
        <v>233</v>
      </c>
      <c r="J91" s="94"/>
      <c r="K91" s="16" t="s">
        <v>234</v>
      </c>
    </row>
    <row r="92" spans="1:11" ht="15.75" customHeight="1" x14ac:dyDescent="0.2">
      <c r="A92" s="103"/>
      <c r="B92" s="107"/>
      <c r="C92" s="107"/>
      <c r="D92" s="108"/>
      <c r="E92" s="113"/>
      <c r="F92" s="91"/>
      <c r="G92" s="92"/>
      <c r="H92" s="92"/>
      <c r="I92" s="95" t="s">
        <v>240</v>
      </c>
      <c r="J92" s="96"/>
      <c r="K92" s="59" t="s">
        <v>239</v>
      </c>
    </row>
    <row r="93" spans="1:11" ht="48.75" customHeight="1" x14ac:dyDescent="0.2">
      <c r="A93" s="104"/>
      <c r="B93" s="109"/>
      <c r="C93" s="109"/>
      <c r="D93" s="110"/>
      <c r="E93" s="97" t="s">
        <v>208</v>
      </c>
      <c r="F93" s="99" t="s">
        <v>208</v>
      </c>
      <c r="G93" s="99" t="s">
        <v>240</v>
      </c>
      <c r="H93" s="99" t="s">
        <v>239</v>
      </c>
      <c r="I93" s="31" t="s">
        <v>237</v>
      </c>
      <c r="J93" s="29"/>
      <c r="K93" s="121" t="s">
        <v>235</v>
      </c>
    </row>
    <row r="94" spans="1:11" x14ac:dyDescent="0.2">
      <c r="A94" s="24" t="s">
        <v>299</v>
      </c>
      <c r="B94" s="111" t="s">
        <v>202</v>
      </c>
      <c r="C94" s="112"/>
      <c r="D94" s="81" t="s">
        <v>203</v>
      </c>
      <c r="E94" s="98"/>
      <c r="F94" s="100"/>
      <c r="G94" s="100"/>
      <c r="H94" s="100"/>
      <c r="I94" s="39" t="s">
        <v>236</v>
      </c>
      <c r="J94" s="30"/>
      <c r="K94" s="122"/>
    </row>
    <row r="96" spans="1:11" ht="20.45" customHeight="1" x14ac:dyDescent="0.2">
      <c r="A96" s="19">
        <v>340</v>
      </c>
      <c r="B96" s="114" t="s">
        <v>67</v>
      </c>
      <c r="C96" s="115"/>
      <c r="D96" s="84" t="s">
        <v>212</v>
      </c>
      <c r="E96" s="22">
        <v>300</v>
      </c>
      <c r="F96" s="45">
        <v>600</v>
      </c>
      <c r="G96" s="7">
        <v>0.89</v>
      </c>
      <c r="H96" s="7">
        <v>0.11</v>
      </c>
      <c r="I96" s="37">
        <v>10</v>
      </c>
      <c r="J96" s="75"/>
      <c r="K96" s="76"/>
    </row>
    <row r="97" spans="1:11" ht="20.45" customHeight="1" x14ac:dyDescent="0.2">
      <c r="A97" s="11"/>
      <c r="B97" s="114" t="s">
        <v>68</v>
      </c>
      <c r="C97" s="115"/>
      <c r="D97" s="84" t="s">
        <v>69</v>
      </c>
      <c r="E97" s="22">
        <v>1850</v>
      </c>
      <c r="F97" s="45">
        <v>1375</v>
      </c>
      <c r="G97" s="7">
        <v>0.82</v>
      </c>
      <c r="H97" s="7">
        <v>0.18</v>
      </c>
      <c r="I97" s="38">
        <v>30</v>
      </c>
      <c r="J97" s="77"/>
      <c r="K97" s="76"/>
    </row>
    <row r="98" spans="1:11" ht="20.45" customHeight="1" x14ac:dyDescent="0.2">
      <c r="A98" s="15"/>
      <c r="B98" s="114" t="s">
        <v>70</v>
      </c>
      <c r="C98" s="115"/>
      <c r="D98" s="84" t="s">
        <v>71</v>
      </c>
      <c r="E98" s="22">
        <v>1325</v>
      </c>
      <c r="F98" s="46">
        <v>675</v>
      </c>
      <c r="G98" s="23">
        <v>0.9</v>
      </c>
      <c r="H98" s="61">
        <v>0.1</v>
      </c>
      <c r="I98" s="38">
        <v>30</v>
      </c>
      <c r="J98" s="77"/>
      <c r="K98" s="79"/>
    </row>
    <row r="99" spans="1:11" ht="15" customHeight="1" x14ac:dyDescent="0.2">
      <c r="A99" s="9"/>
      <c r="B99" s="13"/>
      <c r="C99" s="116" t="s">
        <v>289</v>
      </c>
      <c r="D99" s="117"/>
      <c r="E99" s="60">
        <f>SUM(E96:E98)</f>
        <v>3475</v>
      </c>
      <c r="F99" s="67">
        <f>SUM(F96:F98)</f>
        <v>2650</v>
      </c>
      <c r="G99" s="63">
        <f>((F96*G96)+(F97*G97)+(F98*G98))/F99</f>
        <v>0.85622641509433961</v>
      </c>
      <c r="H99" s="7">
        <f>1-G99</f>
        <v>0.14377358490566039</v>
      </c>
      <c r="I99" s="126"/>
      <c r="J99" s="129" t="str">
        <f>IF(COUNTBLANK(J96:K98)&gt;0,CONCATENATE("INVALID"),(F96*G96*J96)+(F96*H96*K96)+(F97*G97*J97)+(F97*H97*K97)+(F98*G98*J98)+(F98*H98*K98))</f>
        <v>INVALID</v>
      </c>
      <c r="K99" s="129"/>
    </row>
    <row r="100" spans="1:11" ht="15" customHeight="1" x14ac:dyDescent="0.2">
      <c r="A100" s="101" t="s">
        <v>268</v>
      </c>
      <c r="B100" s="101"/>
      <c r="C100" s="101"/>
      <c r="D100" s="101"/>
      <c r="E100" s="101"/>
      <c r="F100" s="69">
        <f>F99*0.75</f>
        <v>1987.5</v>
      </c>
      <c r="H100" s="71"/>
      <c r="I100" s="126"/>
      <c r="J100" s="123" t="str">
        <f>IF(J99="INVALID","","Extended Price ↑")</f>
        <v/>
      </c>
      <c r="K100" s="123"/>
    </row>
    <row r="101" spans="1:11" ht="15" customHeight="1" x14ac:dyDescent="0.2">
      <c r="A101" s="101" t="s">
        <v>269</v>
      </c>
      <c r="B101" s="101"/>
      <c r="C101" s="101"/>
      <c r="D101" s="101"/>
      <c r="E101" s="101"/>
      <c r="F101" s="68">
        <f>F99*1.15</f>
        <v>3047.4999999999995</v>
      </c>
      <c r="G101" s="124" t="str">
        <f>IF(COUNTBLANK(J96:K98)&gt;0,CONCATENATE("Vendors must bid each yard for this Supt Area."),"All yards have been bid for this Supt Area.")</f>
        <v>Vendors must bid each yard for this Supt Area.</v>
      </c>
      <c r="H101" s="125"/>
      <c r="I101" s="125"/>
      <c r="J101" s="125"/>
      <c r="K101" s="125"/>
    </row>
    <row r="102" spans="1:11" ht="15" customHeight="1" x14ac:dyDescent="0.2">
      <c r="B102" s="1"/>
      <c r="E102" s="40"/>
      <c r="F102" s="53"/>
      <c r="G102" s="1"/>
      <c r="H102" s="1"/>
      <c r="I102" s="33"/>
      <c r="J102" s="17"/>
      <c r="K102" s="17"/>
    </row>
    <row r="103" spans="1:11" x14ac:dyDescent="0.2">
      <c r="A103" s="20">
        <v>350</v>
      </c>
      <c r="B103" s="114" t="s">
        <v>72</v>
      </c>
      <c r="C103" s="115"/>
      <c r="D103" s="84" t="s">
        <v>249</v>
      </c>
      <c r="E103" s="22">
        <v>750</v>
      </c>
      <c r="F103" s="45">
        <v>425</v>
      </c>
      <c r="G103" s="7">
        <v>0.57999999999999996</v>
      </c>
      <c r="H103" s="7">
        <v>0.42</v>
      </c>
      <c r="I103" s="38">
        <v>30</v>
      </c>
      <c r="J103" s="75"/>
      <c r="K103" s="80"/>
    </row>
    <row r="104" spans="1:11" x14ac:dyDescent="0.2">
      <c r="A104" s="6"/>
      <c r="B104" s="114" t="s">
        <v>73</v>
      </c>
      <c r="C104" s="115"/>
      <c r="D104" s="84" t="s">
        <v>74</v>
      </c>
      <c r="E104" s="22">
        <v>1400</v>
      </c>
      <c r="F104" s="45">
        <v>1225</v>
      </c>
      <c r="G104" s="7">
        <v>0.5</v>
      </c>
      <c r="H104" s="7">
        <v>0.5</v>
      </c>
      <c r="I104" s="38">
        <v>30</v>
      </c>
      <c r="J104" s="75"/>
      <c r="K104" s="80"/>
    </row>
    <row r="105" spans="1:11" x14ac:dyDescent="0.2">
      <c r="A105" s="14"/>
      <c r="B105" s="114" t="s">
        <v>75</v>
      </c>
      <c r="C105" s="115"/>
      <c r="D105" s="84" t="s">
        <v>213</v>
      </c>
      <c r="E105" s="22">
        <v>1450</v>
      </c>
      <c r="F105" s="45">
        <v>950</v>
      </c>
      <c r="G105" s="7">
        <v>0.71</v>
      </c>
      <c r="H105" s="7">
        <v>0.28999999999999998</v>
      </c>
      <c r="I105" s="38">
        <v>30</v>
      </c>
      <c r="J105" s="75"/>
      <c r="K105" s="80"/>
    </row>
    <row r="106" spans="1:11" x14ac:dyDescent="0.2">
      <c r="A106" s="6"/>
      <c r="B106" s="114" t="s">
        <v>76</v>
      </c>
      <c r="C106" s="115"/>
      <c r="D106" s="87" t="s">
        <v>77</v>
      </c>
      <c r="E106" s="22">
        <v>1000</v>
      </c>
      <c r="F106" s="45">
        <v>600</v>
      </c>
      <c r="G106" s="7">
        <v>0.46</v>
      </c>
      <c r="H106" s="7">
        <v>0.54</v>
      </c>
      <c r="I106" s="38">
        <v>30</v>
      </c>
      <c r="J106" s="75"/>
      <c r="K106" s="80"/>
    </row>
    <row r="107" spans="1:11" x14ac:dyDescent="0.2">
      <c r="A107" s="6"/>
      <c r="B107" s="114" t="s">
        <v>78</v>
      </c>
      <c r="C107" s="115"/>
      <c r="D107" s="84" t="s">
        <v>79</v>
      </c>
      <c r="E107" s="22">
        <v>1200</v>
      </c>
      <c r="F107" s="46">
        <v>1400</v>
      </c>
      <c r="G107" s="7">
        <v>0.38</v>
      </c>
      <c r="H107" s="61">
        <v>0.62</v>
      </c>
      <c r="I107" s="38">
        <v>30</v>
      </c>
      <c r="J107" s="77"/>
      <c r="K107" s="79"/>
    </row>
    <row r="108" spans="1:11" ht="15" customHeight="1" x14ac:dyDescent="0.2">
      <c r="A108" s="9"/>
      <c r="B108" s="13"/>
      <c r="C108" s="116" t="s">
        <v>288</v>
      </c>
      <c r="D108" s="117"/>
      <c r="E108" s="60">
        <f>SUM(E103:E107)</f>
        <v>5800</v>
      </c>
      <c r="F108" s="67">
        <f>SUM(F103:F107)</f>
        <v>4600</v>
      </c>
      <c r="G108" s="63">
        <f>((F103*G103)+(F104*G104)+(F105*G105)+(F106*G106)+(F107*G107))/F108</f>
        <v>0.5090217391304348</v>
      </c>
      <c r="H108" s="7">
        <f>1-G108</f>
        <v>0.4909782608695652</v>
      </c>
      <c r="I108" s="126"/>
      <c r="J108" s="129" t="str">
        <f>IF(COUNTBLANK(J103:K107)&gt;0,CONCATENATE("INVALID"),(F103*G103*J103)+(F103*H103*K103)+(F104*G104*J104)+(F104*H104*K104)+(F105*G105*J105)+(F105*H105*K105)+(F106*G106*J106)+(F106*H106*K106)+(F107*G107*J107)+(F107*H107*K107))</f>
        <v>INVALID</v>
      </c>
      <c r="K108" s="129"/>
    </row>
    <row r="109" spans="1:11" s="3" customFormat="1" ht="15" customHeight="1" x14ac:dyDescent="0.2">
      <c r="A109" s="101" t="s">
        <v>268</v>
      </c>
      <c r="B109" s="101"/>
      <c r="C109" s="101"/>
      <c r="D109" s="101"/>
      <c r="E109" s="101"/>
      <c r="F109" s="69">
        <f>F108*0.75</f>
        <v>3450</v>
      </c>
      <c r="H109" s="71"/>
      <c r="I109" s="126"/>
      <c r="J109" s="123" t="str">
        <f>IF(J108="INVALID","","Extended Price ↑")</f>
        <v/>
      </c>
      <c r="K109" s="123"/>
    </row>
    <row r="110" spans="1:11" s="3" customFormat="1" ht="15" customHeight="1" x14ac:dyDescent="0.2">
      <c r="A110" s="101" t="s">
        <v>269</v>
      </c>
      <c r="B110" s="101"/>
      <c r="C110" s="101"/>
      <c r="D110" s="101"/>
      <c r="E110" s="101"/>
      <c r="F110" s="68">
        <f>F108*1.15</f>
        <v>5290</v>
      </c>
      <c r="G110" s="124" t="str">
        <f>IF(COUNTBLANK(J103:K107)&gt;0,CONCATENATE("Vendors must bid each yard for this Supt Area."),"All yards have been bid for this Supt Area.")</f>
        <v>Vendors must bid each yard for this Supt Area.</v>
      </c>
      <c r="H110" s="125"/>
      <c r="I110" s="125"/>
      <c r="J110" s="125"/>
      <c r="K110" s="125"/>
    </row>
    <row r="111" spans="1:11" ht="15" customHeight="1" x14ac:dyDescent="0.2"/>
    <row r="112" spans="1:11" x14ac:dyDescent="0.2">
      <c r="A112" s="19">
        <v>410</v>
      </c>
      <c r="B112" s="114" t="s">
        <v>80</v>
      </c>
      <c r="C112" s="115"/>
      <c r="D112" s="86" t="s">
        <v>81</v>
      </c>
      <c r="E112" s="22">
        <v>2000</v>
      </c>
      <c r="F112" s="45">
        <v>500</v>
      </c>
      <c r="G112" s="7">
        <v>0.42</v>
      </c>
      <c r="H112" s="7">
        <v>0.57999999999999996</v>
      </c>
      <c r="I112" s="38">
        <v>30</v>
      </c>
      <c r="J112" s="75"/>
      <c r="K112" s="76"/>
    </row>
    <row r="113" spans="1:11" x14ac:dyDescent="0.2">
      <c r="A113" s="11"/>
      <c r="B113" s="114" t="s">
        <v>82</v>
      </c>
      <c r="C113" s="115"/>
      <c r="D113" s="86" t="s">
        <v>250</v>
      </c>
      <c r="E113" s="22">
        <v>400</v>
      </c>
      <c r="F113" s="45">
        <v>350</v>
      </c>
      <c r="G113" s="7">
        <v>0.78</v>
      </c>
      <c r="H113" s="7">
        <v>0.22</v>
      </c>
      <c r="I113" s="38">
        <v>30</v>
      </c>
      <c r="J113" s="75"/>
      <c r="K113" s="76"/>
    </row>
    <row r="114" spans="1:11" x14ac:dyDescent="0.2">
      <c r="A114" s="15"/>
      <c r="B114" s="114" t="s">
        <v>83</v>
      </c>
      <c r="C114" s="115"/>
      <c r="D114" s="86" t="s">
        <v>84</v>
      </c>
      <c r="E114" s="22">
        <v>400</v>
      </c>
      <c r="F114" s="45">
        <v>350</v>
      </c>
      <c r="G114" s="7">
        <v>0.65</v>
      </c>
      <c r="H114" s="7">
        <v>0.35</v>
      </c>
      <c r="I114" s="38">
        <v>30</v>
      </c>
      <c r="J114" s="75"/>
      <c r="K114" s="76"/>
    </row>
    <row r="115" spans="1:11" x14ac:dyDescent="0.2">
      <c r="A115" s="11"/>
      <c r="B115" s="114" t="s">
        <v>85</v>
      </c>
      <c r="C115" s="115"/>
      <c r="D115" s="86" t="s">
        <v>251</v>
      </c>
      <c r="E115" s="22">
        <v>250</v>
      </c>
      <c r="F115" s="45">
        <v>200</v>
      </c>
      <c r="G115" s="7">
        <v>0.79</v>
      </c>
      <c r="H115" s="7">
        <v>0.21</v>
      </c>
      <c r="I115" s="38">
        <v>30</v>
      </c>
      <c r="J115" s="75"/>
      <c r="K115" s="76"/>
    </row>
    <row r="116" spans="1:11" x14ac:dyDescent="0.2">
      <c r="A116" s="11"/>
      <c r="B116" s="114" t="s">
        <v>86</v>
      </c>
      <c r="C116" s="115"/>
      <c r="D116" s="86" t="s">
        <v>87</v>
      </c>
      <c r="E116" s="22">
        <v>1750</v>
      </c>
      <c r="F116" s="45">
        <v>650</v>
      </c>
      <c r="G116" s="7">
        <v>0.34</v>
      </c>
      <c r="H116" s="7">
        <v>0.66</v>
      </c>
      <c r="I116" s="38">
        <v>30</v>
      </c>
      <c r="J116" s="75"/>
      <c r="K116" s="76"/>
    </row>
    <row r="117" spans="1:11" x14ac:dyDescent="0.2">
      <c r="A117" s="11"/>
      <c r="B117" s="114" t="s">
        <v>88</v>
      </c>
      <c r="C117" s="115"/>
      <c r="D117" s="86" t="s">
        <v>214</v>
      </c>
      <c r="E117" s="22">
        <v>1300</v>
      </c>
      <c r="F117" s="46">
        <v>725</v>
      </c>
      <c r="G117" s="23">
        <v>0.3</v>
      </c>
      <c r="H117" s="61">
        <v>0.7</v>
      </c>
      <c r="I117" s="38">
        <v>30</v>
      </c>
      <c r="J117" s="77"/>
      <c r="K117" s="79"/>
    </row>
    <row r="118" spans="1:11" ht="15" customHeight="1" x14ac:dyDescent="0.2">
      <c r="A118" s="9"/>
      <c r="B118" s="13"/>
      <c r="C118" s="116" t="s">
        <v>287</v>
      </c>
      <c r="D118" s="117"/>
      <c r="E118" s="60">
        <f>SUM(E112:E117)</f>
        <v>6100</v>
      </c>
      <c r="F118" s="67">
        <f>SUM(F112:F117)</f>
        <v>2775</v>
      </c>
      <c r="G118" s="63">
        <f>((F112*G112)+(F113*G113)+(F114*G114)+(F115*G115)+(F116*G116)+(F117*G117))/F118</f>
        <v>0.47099099099099101</v>
      </c>
      <c r="H118" s="7">
        <f>1-G118</f>
        <v>0.52900900900900893</v>
      </c>
      <c r="I118" s="126"/>
      <c r="J118" s="129" t="str">
        <f>IF(COUNTBLANK(J112:K117)&gt;0,CONCATENATE("INVALID"),(F113*G113*J113)+(F113*H113*K113)+(F114*G114*J114)+(F114*H114*K114)+(F115*G115*J115)+(F115*H115*K115)+(F116*G116*J116)+(F116*H116*K116)+(F117*G117*J117)+(F117*H117*K117)+(F112*G112*J112)+(F112*H112*K112))</f>
        <v>INVALID</v>
      </c>
      <c r="K118" s="129"/>
    </row>
    <row r="119" spans="1:11" ht="15" customHeight="1" x14ac:dyDescent="0.2">
      <c r="A119" s="101" t="s">
        <v>268</v>
      </c>
      <c r="B119" s="101"/>
      <c r="C119" s="101"/>
      <c r="D119" s="101"/>
      <c r="E119" s="101"/>
      <c r="F119" s="69">
        <f>F118*0.75</f>
        <v>2081.25</v>
      </c>
      <c r="H119" s="71"/>
      <c r="I119" s="126"/>
      <c r="J119" s="123" t="str">
        <f>IF(J118="INVALID","","Extended Price ↑")</f>
        <v/>
      </c>
      <c r="K119" s="123"/>
    </row>
    <row r="120" spans="1:11" ht="15" customHeight="1" x14ac:dyDescent="0.2">
      <c r="A120" s="101" t="s">
        <v>269</v>
      </c>
      <c r="B120" s="101"/>
      <c r="C120" s="101"/>
      <c r="D120" s="101"/>
      <c r="E120" s="101"/>
      <c r="F120" s="68">
        <f>F118*1.15</f>
        <v>3191.2499999999995</v>
      </c>
      <c r="G120" s="124" t="str">
        <f>IF(COUNTBLANK(J112:K117)&gt;0,CONCATENATE("Vendors must bid each yard for this Supt Area."),"All yards have been bid for this Supt Area.")</f>
        <v>Vendors must bid each yard for this Supt Area.</v>
      </c>
      <c r="H120" s="125"/>
      <c r="I120" s="125"/>
      <c r="J120" s="125"/>
      <c r="K120" s="125"/>
    </row>
    <row r="121" spans="1:11" ht="15" customHeight="1" x14ac:dyDescent="0.2">
      <c r="B121" s="1"/>
      <c r="E121" s="40"/>
      <c r="F121" s="53"/>
      <c r="G121" s="1"/>
      <c r="H121" s="1"/>
      <c r="I121" s="33"/>
      <c r="J121" s="17"/>
      <c r="K121" s="17"/>
    </row>
    <row r="122" spans="1:11" x14ac:dyDescent="0.2">
      <c r="A122" s="20">
        <v>430</v>
      </c>
      <c r="B122" s="114" t="s">
        <v>89</v>
      </c>
      <c r="C122" s="115"/>
      <c r="D122" s="86" t="s">
        <v>90</v>
      </c>
      <c r="E122" s="22">
        <v>250</v>
      </c>
      <c r="F122" s="45">
        <v>250</v>
      </c>
      <c r="G122" s="7">
        <v>0.55000000000000004</v>
      </c>
      <c r="H122" s="7">
        <v>0.45</v>
      </c>
      <c r="I122" s="38">
        <v>30</v>
      </c>
      <c r="J122" s="75"/>
      <c r="K122" s="76"/>
    </row>
    <row r="123" spans="1:11" x14ac:dyDescent="0.2">
      <c r="A123" s="6"/>
      <c r="B123" s="114" t="s">
        <v>91</v>
      </c>
      <c r="C123" s="115"/>
      <c r="D123" s="86" t="s">
        <v>92</v>
      </c>
      <c r="E123" s="22">
        <v>250</v>
      </c>
      <c r="F123" s="45">
        <v>450</v>
      </c>
      <c r="G123" s="7">
        <v>0.84</v>
      </c>
      <c r="H123" s="7">
        <v>0.16</v>
      </c>
      <c r="I123" s="37">
        <v>10</v>
      </c>
      <c r="J123" s="75"/>
      <c r="K123" s="76"/>
    </row>
    <row r="124" spans="1:11" x14ac:dyDescent="0.2">
      <c r="A124" s="14"/>
      <c r="B124" s="114" t="s">
        <v>93</v>
      </c>
      <c r="C124" s="115"/>
      <c r="D124" s="86" t="s">
        <v>94</v>
      </c>
      <c r="E124" s="22">
        <v>400</v>
      </c>
      <c r="F124" s="45">
        <v>475</v>
      </c>
      <c r="G124" s="7">
        <v>0.79</v>
      </c>
      <c r="H124" s="7">
        <v>0.21</v>
      </c>
      <c r="I124" s="38">
        <v>30</v>
      </c>
      <c r="J124" s="75"/>
      <c r="K124" s="76"/>
    </row>
    <row r="125" spans="1:11" x14ac:dyDescent="0.2">
      <c r="A125" s="6"/>
      <c r="B125" s="114" t="s">
        <v>95</v>
      </c>
      <c r="C125" s="115"/>
      <c r="D125" s="83" t="s">
        <v>252</v>
      </c>
      <c r="E125" s="22">
        <v>3450</v>
      </c>
      <c r="F125" s="45">
        <v>1800</v>
      </c>
      <c r="G125" s="7">
        <v>0.38</v>
      </c>
      <c r="H125" s="7">
        <v>0.62</v>
      </c>
      <c r="I125" s="38">
        <v>30</v>
      </c>
      <c r="J125" s="75"/>
      <c r="K125" s="76"/>
    </row>
    <row r="126" spans="1:11" x14ac:dyDescent="0.2">
      <c r="A126" s="6"/>
      <c r="B126" s="114" t="s">
        <v>96</v>
      </c>
      <c r="C126" s="115"/>
      <c r="D126" s="86" t="s">
        <v>97</v>
      </c>
      <c r="E126" s="22">
        <v>3000</v>
      </c>
      <c r="F126" s="46">
        <v>1425</v>
      </c>
      <c r="G126" s="7">
        <v>0.4</v>
      </c>
      <c r="H126" s="61">
        <v>0.6</v>
      </c>
      <c r="I126" s="38">
        <v>30</v>
      </c>
      <c r="J126" s="75"/>
      <c r="K126" s="79"/>
    </row>
    <row r="127" spans="1:11" ht="15" customHeight="1" x14ac:dyDescent="0.2">
      <c r="A127" s="9"/>
      <c r="B127" s="13"/>
      <c r="C127" s="116" t="s">
        <v>286</v>
      </c>
      <c r="D127" s="117"/>
      <c r="E127" s="60">
        <f>SUM(E122:E126)</f>
        <v>7350</v>
      </c>
      <c r="F127" s="67">
        <f>SUM(F122:F126)</f>
        <v>4400</v>
      </c>
      <c r="G127" s="63">
        <f>((F122*G122)+(F123*G123)+(F124*G124)+(F125*G125)+(F126*G126))/F127</f>
        <v>0.4874431818181818</v>
      </c>
      <c r="H127" s="7">
        <f>1-G127</f>
        <v>0.5125568181818182</v>
      </c>
      <c r="I127" s="126"/>
      <c r="J127" s="129" t="str">
        <f>IF(COUNTBLANK(J122:K126)&gt;0,CONCATENATE("INVALID"),(F122*G122*J122)+(F122*H122*K122)+(F123*G123*J123)+(F123*H123*K123)+(F124*G124*J124)+(F124*H124*K124)+(F125*G125*J125)+(F125*H125*K125)+(F126*G126*J126)+(F126*H126*K126))</f>
        <v>INVALID</v>
      </c>
      <c r="K127" s="129"/>
    </row>
    <row r="128" spans="1:11" s="3" customFormat="1" ht="15" customHeight="1" x14ac:dyDescent="0.2">
      <c r="A128" s="101" t="s">
        <v>268</v>
      </c>
      <c r="B128" s="101"/>
      <c r="C128" s="101"/>
      <c r="D128" s="101"/>
      <c r="E128" s="101"/>
      <c r="F128" s="69">
        <f>F127*0.75</f>
        <v>3300</v>
      </c>
      <c r="H128" s="71"/>
      <c r="I128" s="126"/>
      <c r="J128" s="123" t="str">
        <f>IF(J127="INVALID","","Extended Price ↑")</f>
        <v/>
      </c>
      <c r="K128" s="123"/>
    </row>
    <row r="129" spans="1:11" s="3" customFormat="1" ht="15" customHeight="1" x14ac:dyDescent="0.2">
      <c r="A129" s="101" t="s">
        <v>269</v>
      </c>
      <c r="B129" s="101"/>
      <c r="C129" s="101"/>
      <c r="D129" s="101"/>
      <c r="E129" s="101"/>
      <c r="F129" s="68">
        <f>F127*1.15</f>
        <v>5060</v>
      </c>
      <c r="G129" s="124" t="str">
        <f>IF(COUNTBLANK(J122:K126)&gt;0,CONCATENATE("Vendors must bid each yard for this Supt Area."),"All yards have been bid for this Supt Area.")</f>
        <v>Vendors must bid each yard for this Supt Area.</v>
      </c>
      <c r="H129" s="125"/>
      <c r="I129" s="125"/>
      <c r="J129" s="125"/>
      <c r="K129" s="125"/>
    </row>
    <row r="130" spans="1:11" s="3" customFormat="1" ht="15" customHeight="1" x14ac:dyDescent="0.2">
      <c r="A130" s="10"/>
      <c r="B130" s="8"/>
      <c r="C130" s="8"/>
      <c r="D130" s="88"/>
      <c r="E130" s="40"/>
      <c r="F130" s="53"/>
      <c r="G130" s="4"/>
      <c r="H130" s="4"/>
      <c r="I130" s="32"/>
      <c r="J130" s="8"/>
      <c r="K130" s="8"/>
    </row>
    <row r="131" spans="1:11" s="3" customFormat="1" ht="15" customHeight="1" x14ac:dyDescent="0.2">
      <c r="A131" s="10"/>
      <c r="B131" s="8"/>
      <c r="C131" s="8"/>
      <c r="D131" s="88"/>
      <c r="E131" s="40"/>
      <c r="F131" s="53"/>
      <c r="G131" s="4"/>
      <c r="H131" s="4"/>
      <c r="I131" s="32"/>
      <c r="J131" s="8"/>
      <c r="K131" s="8"/>
    </row>
    <row r="132" spans="1:11" s="3" customFormat="1" ht="15" customHeight="1" x14ac:dyDescent="0.2">
      <c r="A132" s="10"/>
      <c r="B132" s="8"/>
      <c r="C132" s="8"/>
      <c r="D132" s="88"/>
      <c r="E132" s="40"/>
      <c r="F132" s="53"/>
      <c r="G132" s="4"/>
      <c r="H132" s="4"/>
      <c r="I132" s="32"/>
      <c r="J132" s="8"/>
      <c r="K132" s="8"/>
    </row>
    <row r="133" spans="1:11" s="3" customFormat="1" ht="15" customHeight="1" x14ac:dyDescent="0.2">
      <c r="A133" s="10"/>
      <c r="B133" s="8"/>
      <c r="C133" s="8"/>
      <c r="D133" s="88"/>
      <c r="E133" s="40"/>
      <c r="F133" s="53"/>
      <c r="G133" s="4"/>
      <c r="H133" s="4"/>
      <c r="I133" s="32"/>
      <c r="J133" s="8"/>
      <c r="K133" s="8"/>
    </row>
    <row r="134" spans="1:11" s="3" customFormat="1" ht="15" customHeight="1" x14ac:dyDescent="0.2">
      <c r="A134" s="10"/>
      <c r="B134" s="8"/>
      <c r="C134" s="8"/>
      <c r="D134" s="88"/>
      <c r="E134" s="40"/>
      <c r="F134" s="53"/>
      <c r="G134" s="4"/>
      <c r="H134" s="4"/>
      <c r="I134" s="32"/>
      <c r="J134" s="8"/>
      <c r="K134" s="8"/>
    </row>
    <row r="135" spans="1:11" s="3" customFormat="1" ht="15" customHeight="1" x14ac:dyDescent="0.2">
      <c r="A135" s="10"/>
      <c r="B135" s="8"/>
      <c r="C135" s="8"/>
      <c r="D135" s="88"/>
      <c r="E135" s="40"/>
      <c r="F135" s="53"/>
      <c r="G135" s="4"/>
      <c r="H135" s="4"/>
      <c r="I135" s="32"/>
      <c r="J135" s="8"/>
      <c r="K135" s="8"/>
    </row>
    <row r="136" spans="1:11" ht="15.75" customHeight="1" x14ac:dyDescent="0.2">
      <c r="A136" s="102" t="s">
        <v>238</v>
      </c>
      <c r="B136" s="105">
        <f>B1</f>
        <v>0</v>
      </c>
      <c r="C136" s="105"/>
      <c r="D136" s="106"/>
      <c r="E136" s="65"/>
      <c r="F136" s="66"/>
      <c r="G136" s="66"/>
      <c r="H136" s="66"/>
      <c r="I136" s="118" t="s">
        <v>232</v>
      </c>
      <c r="J136" s="119"/>
      <c r="K136" s="120"/>
    </row>
    <row r="137" spans="1:11" ht="25.5" customHeight="1" x14ac:dyDescent="0.2">
      <c r="A137" s="103"/>
      <c r="B137" s="107"/>
      <c r="C137" s="107"/>
      <c r="D137" s="108"/>
      <c r="E137" s="113" t="s">
        <v>204</v>
      </c>
      <c r="F137" s="91" t="s">
        <v>205</v>
      </c>
      <c r="G137" s="92" t="s">
        <v>206</v>
      </c>
      <c r="H137" s="92" t="s">
        <v>207</v>
      </c>
      <c r="I137" s="93" t="s">
        <v>233</v>
      </c>
      <c r="J137" s="94"/>
      <c r="K137" s="16" t="s">
        <v>234</v>
      </c>
    </row>
    <row r="138" spans="1:11" ht="15.75" customHeight="1" x14ac:dyDescent="0.2">
      <c r="A138" s="103"/>
      <c r="B138" s="107"/>
      <c r="C138" s="107"/>
      <c r="D138" s="108"/>
      <c r="E138" s="113"/>
      <c r="F138" s="91"/>
      <c r="G138" s="92"/>
      <c r="H138" s="92"/>
      <c r="I138" s="95" t="s">
        <v>240</v>
      </c>
      <c r="J138" s="96"/>
      <c r="K138" s="59" t="s">
        <v>239</v>
      </c>
    </row>
    <row r="139" spans="1:11" ht="48.75" customHeight="1" x14ac:dyDescent="0.2">
      <c r="A139" s="104"/>
      <c r="B139" s="109"/>
      <c r="C139" s="109"/>
      <c r="D139" s="110"/>
      <c r="E139" s="97" t="s">
        <v>208</v>
      </c>
      <c r="F139" s="99" t="s">
        <v>208</v>
      </c>
      <c r="G139" s="99" t="s">
        <v>240</v>
      </c>
      <c r="H139" s="99" t="s">
        <v>239</v>
      </c>
      <c r="I139" s="31" t="s">
        <v>237</v>
      </c>
      <c r="J139" s="29"/>
      <c r="K139" s="121" t="s">
        <v>235</v>
      </c>
    </row>
    <row r="140" spans="1:11" x14ac:dyDescent="0.2">
      <c r="A140" s="24" t="s">
        <v>299</v>
      </c>
      <c r="B140" s="111" t="s">
        <v>202</v>
      </c>
      <c r="C140" s="112"/>
      <c r="D140" s="81" t="s">
        <v>203</v>
      </c>
      <c r="E140" s="98"/>
      <c r="F140" s="100"/>
      <c r="G140" s="100"/>
      <c r="H140" s="100"/>
      <c r="I140" s="39" t="s">
        <v>236</v>
      </c>
      <c r="J140" s="30"/>
      <c r="K140" s="122"/>
    </row>
    <row r="142" spans="1:11" x14ac:dyDescent="0.2">
      <c r="A142" s="20">
        <v>440</v>
      </c>
      <c r="B142" s="114" t="s">
        <v>98</v>
      </c>
      <c r="C142" s="115"/>
      <c r="D142" s="86" t="s">
        <v>99</v>
      </c>
      <c r="E142" s="22">
        <v>2300</v>
      </c>
      <c r="F142" s="45">
        <v>2000</v>
      </c>
      <c r="G142" s="7">
        <v>0.53</v>
      </c>
      <c r="H142" s="7">
        <v>0.47</v>
      </c>
      <c r="I142" s="38">
        <v>30</v>
      </c>
      <c r="J142" s="75"/>
      <c r="K142" s="76"/>
    </row>
    <row r="143" spans="1:11" x14ac:dyDescent="0.2">
      <c r="A143" s="6"/>
      <c r="B143" s="114" t="s">
        <v>200</v>
      </c>
      <c r="C143" s="115"/>
      <c r="D143" s="86" t="s">
        <v>100</v>
      </c>
      <c r="E143" s="22">
        <v>850</v>
      </c>
      <c r="F143" s="45">
        <v>750</v>
      </c>
      <c r="G143" s="7">
        <v>0.57999999999999996</v>
      </c>
      <c r="H143" s="7">
        <v>0.42</v>
      </c>
      <c r="I143" s="38">
        <v>30</v>
      </c>
      <c r="J143" s="75"/>
      <c r="K143" s="76"/>
    </row>
    <row r="144" spans="1:11" x14ac:dyDescent="0.2">
      <c r="A144" s="6"/>
      <c r="B144" s="114" t="s">
        <v>199</v>
      </c>
      <c r="C144" s="115"/>
      <c r="D144" s="86" t="s">
        <v>215</v>
      </c>
      <c r="E144" s="22">
        <v>1350</v>
      </c>
      <c r="F144" s="45">
        <v>975</v>
      </c>
      <c r="G144" s="7">
        <v>0.61</v>
      </c>
      <c r="H144" s="7">
        <v>0.39</v>
      </c>
      <c r="I144" s="38">
        <v>30</v>
      </c>
      <c r="J144" s="75"/>
      <c r="K144" s="76"/>
    </row>
    <row r="145" spans="1:11" x14ac:dyDescent="0.2">
      <c r="A145" s="6"/>
      <c r="B145" s="114" t="s">
        <v>101</v>
      </c>
      <c r="C145" s="115"/>
      <c r="D145" s="86" t="s">
        <v>253</v>
      </c>
      <c r="E145" s="22">
        <v>1000</v>
      </c>
      <c r="F145" s="45">
        <v>475</v>
      </c>
      <c r="G145" s="7">
        <v>0.49</v>
      </c>
      <c r="H145" s="7">
        <v>0.51</v>
      </c>
      <c r="I145" s="38">
        <v>30</v>
      </c>
      <c r="J145" s="75"/>
      <c r="K145" s="76"/>
    </row>
    <row r="146" spans="1:11" x14ac:dyDescent="0.2">
      <c r="A146" s="6"/>
      <c r="B146" s="114" t="s">
        <v>102</v>
      </c>
      <c r="C146" s="115"/>
      <c r="D146" s="86" t="s">
        <v>103</v>
      </c>
      <c r="E146" s="22">
        <v>1000</v>
      </c>
      <c r="F146" s="46">
        <v>400</v>
      </c>
      <c r="G146" s="23">
        <v>0.34</v>
      </c>
      <c r="H146" s="61">
        <v>0.66</v>
      </c>
      <c r="I146" s="38">
        <v>30</v>
      </c>
      <c r="J146" s="77"/>
      <c r="K146" s="79"/>
    </row>
    <row r="147" spans="1:11" ht="15" customHeight="1" x14ac:dyDescent="0.2">
      <c r="A147" s="9"/>
      <c r="B147" s="13"/>
      <c r="C147" s="116" t="s">
        <v>285</v>
      </c>
      <c r="D147" s="117"/>
      <c r="E147" s="60">
        <f>SUM(E142:E146)</f>
        <v>6500</v>
      </c>
      <c r="F147" s="67">
        <f>SUM(F142:F146)</f>
        <v>4600</v>
      </c>
      <c r="G147" s="63">
        <f>((F142*G142)+(F143*G143)+(F144*G144)+(F145*G145)+(F146*G146))/F147</f>
        <v>0.53445652173913039</v>
      </c>
      <c r="H147" s="7">
        <f>1-G147</f>
        <v>0.46554347826086961</v>
      </c>
      <c r="I147" s="126"/>
      <c r="J147" s="129" t="str">
        <f>IF(COUNTBLANK(J142:K146)&gt;0,CONCATENATE("INVALID"),(F142*G142*J142)+(F142*H142*K142)+(F143*G143*J143)+(F143*H143*K143)+(F144*G144*J144)+(F144*H144*K144)+(F145*G145*J145)+(F145*H145*K145)+(F146*G146*J146)+(F146*H146*K146))</f>
        <v>INVALID</v>
      </c>
      <c r="K147" s="129"/>
    </row>
    <row r="148" spans="1:11" ht="15" customHeight="1" x14ac:dyDescent="0.2">
      <c r="A148" s="101" t="s">
        <v>268</v>
      </c>
      <c r="B148" s="101"/>
      <c r="C148" s="101"/>
      <c r="D148" s="101"/>
      <c r="E148" s="101"/>
      <c r="F148" s="69">
        <f>F147*0.75</f>
        <v>3450</v>
      </c>
      <c r="H148" s="71"/>
      <c r="I148" s="126"/>
      <c r="J148" s="123" t="str">
        <f>IF(J147="INVALID","","Extended Price ↑")</f>
        <v/>
      </c>
      <c r="K148" s="123"/>
    </row>
    <row r="149" spans="1:11" ht="15" customHeight="1" x14ac:dyDescent="0.2">
      <c r="A149" s="101" t="s">
        <v>269</v>
      </c>
      <c r="B149" s="101"/>
      <c r="C149" s="101"/>
      <c r="D149" s="101"/>
      <c r="E149" s="101"/>
      <c r="F149" s="68">
        <f>F147*1.15</f>
        <v>5290</v>
      </c>
      <c r="G149" s="124" t="str">
        <f>IF(COUNTBLANK(J142:K146)&gt;0,CONCATENATE("Vendors must bid each yard for this Supt Area."),"All yards have been bid for this Supt Area.")</f>
        <v>Vendors must bid each yard for this Supt Area.</v>
      </c>
      <c r="H149" s="125"/>
      <c r="I149" s="125"/>
      <c r="J149" s="125"/>
      <c r="K149" s="125"/>
    </row>
    <row r="150" spans="1:11" ht="15" customHeight="1" x14ac:dyDescent="0.2">
      <c r="F150" s="53"/>
      <c r="J150" s="18"/>
      <c r="K150" s="18"/>
    </row>
    <row r="151" spans="1:11" x14ac:dyDescent="0.2">
      <c r="A151" s="20">
        <v>450</v>
      </c>
      <c r="B151" s="114" t="s">
        <v>104</v>
      </c>
      <c r="C151" s="115"/>
      <c r="D151" s="86" t="s">
        <v>265</v>
      </c>
      <c r="E151" s="22">
        <v>2150</v>
      </c>
      <c r="F151" s="45">
        <v>1075</v>
      </c>
      <c r="G151" s="7">
        <v>0.7</v>
      </c>
      <c r="H151" s="7">
        <v>0.3</v>
      </c>
      <c r="I151" s="56">
        <v>30</v>
      </c>
      <c r="J151" s="75"/>
      <c r="K151" s="76"/>
    </row>
    <row r="152" spans="1:11" x14ac:dyDescent="0.2">
      <c r="A152" s="6"/>
      <c r="B152" s="114" t="s">
        <v>105</v>
      </c>
      <c r="C152" s="115"/>
      <c r="D152" s="86" t="s">
        <v>106</v>
      </c>
      <c r="E152" s="22">
        <v>600</v>
      </c>
      <c r="F152" s="45">
        <v>475</v>
      </c>
      <c r="G152" s="7">
        <v>0.82</v>
      </c>
      <c r="H152" s="7">
        <v>0.18</v>
      </c>
      <c r="I152" s="38">
        <v>30</v>
      </c>
      <c r="J152" s="75"/>
      <c r="K152" s="76"/>
    </row>
    <row r="153" spans="1:11" x14ac:dyDescent="0.2">
      <c r="A153" s="14"/>
      <c r="B153" s="114" t="s">
        <v>107</v>
      </c>
      <c r="C153" s="115"/>
      <c r="D153" s="83" t="s">
        <v>216</v>
      </c>
      <c r="E153" s="22">
        <v>600</v>
      </c>
      <c r="F153" s="45">
        <v>750</v>
      </c>
      <c r="G153" s="7">
        <v>0.81</v>
      </c>
      <c r="H153" s="7">
        <v>0.19</v>
      </c>
      <c r="I153" s="38">
        <v>30</v>
      </c>
      <c r="J153" s="75"/>
      <c r="K153" s="76"/>
    </row>
    <row r="154" spans="1:11" x14ac:dyDescent="0.2">
      <c r="A154" s="6"/>
      <c r="B154" s="114" t="s">
        <v>108</v>
      </c>
      <c r="C154" s="115"/>
      <c r="D154" s="83" t="s">
        <v>217</v>
      </c>
      <c r="E154" s="22">
        <v>1200</v>
      </c>
      <c r="F154" s="45">
        <v>1525</v>
      </c>
      <c r="G154" s="7">
        <v>0.6</v>
      </c>
      <c r="H154" s="7">
        <v>0.4</v>
      </c>
      <c r="I154" s="37">
        <v>10</v>
      </c>
      <c r="J154" s="75"/>
      <c r="K154" s="76"/>
    </row>
    <row r="155" spans="1:11" x14ac:dyDescent="0.2">
      <c r="A155" s="6"/>
      <c r="B155" s="114" t="s">
        <v>109</v>
      </c>
      <c r="C155" s="115"/>
      <c r="D155" s="86" t="s">
        <v>218</v>
      </c>
      <c r="E155" s="22">
        <v>1020</v>
      </c>
      <c r="F155" s="45">
        <v>375</v>
      </c>
      <c r="G155" s="7">
        <v>0.82</v>
      </c>
      <c r="H155" s="7">
        <v>0.18</v>
      </c>
      <c r="I155" s="38">
        <v>30</v>
      </c>
      <c r="J155" s="75"/>
      <c r="K155" s="76"/>
    </row>
    <row r="156" spans="1:11" x14ac:dyDescent="0.2">
      <c r="A156" s="6"/>
      <c r="B156" s="114" t="s">
        <v>110</v>
      </c>
      <c r="C156" s="115"/>
      <c r="D156" s="86" t="s">
        <v>111</v>
      </c>
      <c r="E156" s="22">
        <v>1020</v>
      </c>
      <c r="F156" s="46">
        <v>400</v>
      </c>
      <c r="G156" s="7">
        <v>0.81</v>
      </c>
      <c r="H156" s="61">
        <v>0.19</v>
      </c>
      <c r="I156" s="38">
        <v>30</v>
      </c>
      <c r="J156" s="77"/>
      <c r="K156" s="79"/>
    </row>
    <row r="157" spans="1:11" ht="15" customHeight="1" x14ac:dyDescent="0.2">
      <c r="A157" s="9"/>
      <c r="B157" s="13"/>
      <c r="C157" s="116" t="s">
        <v>284</v>
      </c>
      <c r="D157" s="117"/>
      <c r="E157" s="60">
        <f>SUM(E151:E156)</f>
        <v>6590</v>
      </c>
      <c r="F157" s="67">
        <f>SUM(F151:F156)</f>
        <v>4600</v>
      </c>
      <c r="G157" s="63">
        <f>((F151*G151)+(F152*G152)+(F153*G153)+(F154*G154)+(F155*G155)+(F156*G156))/F157</f>
        <v>0.71652173913043482</v>
      </c>
      <c r="H157" s="7">
        <f>1-G157</f>
        <v>0.28347826086956518</v>
      </c>
      <c r="I157" s="126"/>
      <c r="J157" s="129" t="str">
        <f>IF(COUNTBLANK(J151:K156)&gt;0,CONCATENATE("INVALID"),(F152*G152*J152)+(F152*H152*K152)+(F153*G153*J153)+(F153*H153*K153)+(F154*G154*J154)+(F154*H154*K154)+(F155*G155*J155)+(F155*H155*K155)+(F156*G156*J156)+(F156*H156*K156)+(F151*G151*J151)+(F151*H151*K151))</f>
        <v>INVALID</v>
      </c>
      <c r="K157" s="129"/>
    </row>
    <row r="158" spans="1:11" ht="15" customHeight="1" x14ac:dyDescent="0.2">
      <c r="A158" s="101" t="s">
        <v>268</v>
      </c>
      <c r="B158" s="101"/>
      <c r="C158" s="101"/>
      <c r="D158" s="101"/>
      <c r="E158" s="101"/>
      <c r="F158" s="69">
        <f>F157*0.75</f>
        <v>3450</v>
      </c>
      <c r="H158" s="71"/>
      <c r="I158" s="126"/>
      <c r="J158" s="123" t="str">
        <f>IF(J157="INVALID","","Extended Price ↑")</f>
        <v/>
      </c>
      <c r="K158" s="123"/>
    </row>
    <row r="159" spans="1:11" ht="15" customHeight="1" x14ac:dyDescent="0.2">
      <c r="A159" s="101" t="s">
        <v>269</v>
      </c>
      <c r="B159" s="101"/>
      <c r="C159" s="101"/>
      <c r="D159" s="101"/>
      <c r="E159" s="101"/>
      <c r="F159" s="68">
        <f>F157*1.15</f>
        <v>5290</v>
      </c>
      <c r="G159" s="124" t="str">
        <f>IF(COUNTBLANK(J151:K156)&gt;0,CONCATENATE("Vendors must bid each yard for this Supt Area."),"All yards have been bid for this Supt Area.")</f>
        <v>Vendors must bid each yard for this Supt Area.</v>
      </c>
      <c r="H159" s="125"/>
      <c r="I159" s="125"/>
      <c r="J159" s="125"/>
      <c r="K159" s="125"/>
    </row>
    <row r="160" spans="1:11" ht="15" customHeight="1" x14ac:dyDescent="0.2">
      <c r="F160" s="53"/>
      <c r="J160" s="18"/>
      <c r="K160" s="18"/>
    </row>
    <row r="161" spans="1:11" x14ac:dyDescent="0.2">
      <c r="A161" s="20">
        <v>510</v>
      </c>
      <c r="B161" s="114" t="s">
        <v>112</v>
      </c>
      <c r="C161" s="115"/>
      <c r="D161" s="86" t="s">
        <v>113</v>
      </c>
      <c r="E161" s="22">
        <v>2200</v>
      </c>
      <c r="F161" s="45">
        <v>500</v>
      </c>
      <c r="G161" s="7">
        <v>0.44</v>
      </c>
      <c r="H161" s="7">
        <v>0.56000000000000005</v>
      </c>
      <c r="I161" s="38">
        <v>30</v>
      </c>
      <c r="J161" s="75"/>
      <c r="K161" s="76"/>
    </row>
    <row r="162" spans="1:11" x14ac:dyDescent="0.2">
      <c r="A162" s="6"/>
      <c r="B162" s="114" t="s">
        <v>114</v>
      </c>
      <c r="C162" s="115"/>
      <c r="D162" s="84" t="s">
        <v>219</v>
      </c>
      <c r="E162" s="22">
        <v>2200</v>
      </c>
      <c r="F162" s="45">
        <v>525</v>
      </c>
      <c r="G162" s="7">
        <v>0.62</v>
      </c>
      <c r="H162" s="7">
        <v>0.38</v>
      </c>
      <c r="I162" s="38">
        <v>30</v>
      </c>
      <c r="J162" s="75"/>
      <c r="K162" s="76"/>
    </row>
    <row r="163" spans="1:11" x14ac:dyDescent="0.2">
      <c r="A163" s="14"/>
      <c r="B163" s="114" t="s">
        <v>115</v>
      </c>
      <c r="C163" s="115"/>
      <c r="D163" s="86" t="s">
        <v>220</v>
      </c>
      <c r="E163" s="22">
        <v>1600</v>
      </c>
      <c r="F163" s="45">
        <v>350</v>
      </c>
      <c r="G163" s="7">
        <v>0.77</v>
      </c>
      <c r="H163" s="7">
        <v>0.23</v>
      </c>
      <c r="I163" s="38">
        <v>30</v>
      </c>
      <c r="J163" s="75"/>
      <c r="K163" s="76"/>
    </row>
    <row r="164" spans="1:11" x14ac:dyDescent="0.2">
      <c r="A164" s="6"/>
      <c r="B164" s="114" t="s">
        <v>116</v>
      </c>
      <c r="C164" s="115"/>
      <c r="D164" s="86" t="s">
        <v>254</v>
      </c>
      <c r="E164" s="22">
        <v>2200</v>
      </c>
      <c r="F164" s="45">
        <v>425</v>
      </c>
      <c r="G164" s="7">
        <v>0.15</v>
      </c>
      <c r="H164" s="7">
        <v>0.85</v>
      </c>
      <c r="I164" s="38">
        <v>30</v>
      </c>
      <c r="J164" s="75"/>
      <c r="K164" s="76"/>
    </row>
    <row r="165" spans="1:11" x14ac:dyDescent="0.2">
      <c r="A165" s="6"/>
      <c r="B165" s="114" t="s">
        <v>117</v>
      </c>
      <c r="C165" s="115"/>
      <c r="D165" s="86" t="s">
        <v>221</v>
      </c>
      <c r="E165" s="22">
        <v>500</v>
      </c>
      <c r="F165" s="45">
        <v>300</v>
      </c>
      <c r="G165" s="7">
        <v>0.44</v>
      </c>
      <c r="H165" s="7">
        <v>0.56000000000000005</v>
      </c>
      <c r="I165" s="38">
        <v>30</v>
      </c>
      <c r="J165" s="75"/>
      <c r="K165" s="76"/>
    </row>
    <row r="166" spans="1:11" x14ac:dyDescent="0.2">
      <c r="A166" s="6"/>
      <c r="B166" s="114" t="s">
        <v>222</v>
      </c>
      <c r="C166" s="115"/>
      <c r="D166" s="86" t="s">
        <v>223</v>
      </c>
      <c r="E166" s="43">
        <v>2110</v>
      </c>
      <c r="F166" s="46">
        <v>800</v>
      </c>
      <c r="G166" s="23">
        <v>0.54</v>
      </c>
      <c r="H166" s="61">
        <v>0.46</v>
      </c>
      <c r="I166" s="38">
        <v>30</v>
      </c>
      <c r="J166" s="77"/>
      <c r="K166" s="79"/>
    </row>
    <row r="167" spans="1:11" ht="15" customHeight="1" x14ac:dyDescent="0.2">
      <c r="A167" s="9"/>
      <c r="B167" s="13"/>
      <c r="C167" s="116" t="s">
        <v>283</v>
      </c>
      <c r="D167" s="117"/>
      <c r="E167" s="60">
        <f>SUM(E161:E166)</f>
        <v>10810</v>
      </c>
      <c r="F167" s="67">
        <f>SUM(F161:F166)</f>
        <v>2900</v>
      </c>
      <c r="G167" s="63">
        <f>((F161*G161)+(F162*G162)+(F163*G163)+(F164*G164)+(F165*G165)+(F166*G166))/F167</f>
        <v>0.4975</v>
      </c>
      <c r="H167" s="7">
        <f>1-G167</f>
        <v>0.50249999999999995</v>
      </c>
      <c r="I167" s="126"/>
      <c r="J167" s="129" t="str">
        <f>IF(COUNTBLANK(J161:K166)&gt;0,CONCATENATE("INVALID"),(F162*G162*J162)+(F162*H162*K162)+(F163*G163*J163)+(F163*H163*K163)+(F164*G164*J164)+(F164*H164*K164)+(F165*G165*J165)+(F165*H165*K165)+(F166*G166*J166)+(F166*H166*K166)+(F161*G161*J161)+(F161*H161*K161))</f>
        <v>INVALID</v>
      </c>
      <c r="K167" s="129"/>
    </row>
    <row r="168" spans="1:11" ht="15" customHeight="1" x14ac:dyDescent="0.2">
      <c r="A168" s="101" t="s">
        <v>268</v>
      </c>
      <c r="B168" s="101"/>
      <c r="C168" s="101"/>
      <c r="D168" s="101"/>
      <c r="E168" s="101"/>
      <c r="F168" s="69">
        <f>F167*0.75</f>
        <v>2175</v>
      </c>
      <c r="H168" s="71"/>
      <c r="I168" s="126"/>
      <c r="J168" s="123" t="str">
        <f>IF(J167="INVALID","","Extended Price ↑")</f>
        <v/>
      </c>
      <c r="K168" s="123"/>
    </row>
    <row r="169" spans="1:11" ht="15" customHeight="1" x14ac:dyDescent="0.2">
      <c r="A169" s="101" t="s">
        <v>269</v>
      </c>
      <c r="B169" s="101"/>
      <c r="C169" s="101"/>
      <c r="D169" s="101"/>
      <c r="E169" s="101"/>
      <c r="F169" s="68">
        <f>F167*1.15</f>
        <v>3334.9999999999995</v>
      </c>
      <c r="G169" s="124" t="str">
        <f>IF(COUNTBLANK(J161:K165)&gt;0,CONCATENATE("Vendors must bid each yard for this Supt Area."),"All yards have been bid for this Supt Area.")</f>
        <v>Vendors must bid each yard for this Supt Area.</v>
      </c>
      <c r="H169" s="125"/>
      <c r="I169" s="125"/>
      <c r="J169" s="125"/>
      <c r="K169" s="125"/>
    </row>
    <row r="170" spans="1:11" ht="15" customHeight="1" x14ac:dyDescent="0.2">
      <c r="A170" s="21"/>
      <c r="B170" s="58"/>
      <c r="C170" s="58"/>
      <c r="D170" s="82"/>
      <c r="E170" s="40"/>
      <c r="F170" s="47"/>
      <c r="G170" s="4"/>
      <c r="H170" s="4"/>
      <c r="I170" s="64"/>
      <c r="J170" s="64"/>
      <c r="K170" s="36"/>
    </row>
    <row r="171" spans="1:11" ht="20.45" customHeight="1" x14ac:dyDescent="0.2">
      <c r="A171" s="20">
        <v>520</v>
      </c>
      <c r="B171" s="114" t="s">
        <v>118</v>
      </c>
      <c r="C171" s="115"/>
      <c r="D171" s="86" t="s">
        <v>224</v>
      </c>
      <c r="E171" s="22">
        <v>1600</v>
      </c>
      <c r="F171" s="45">
        <v>750</v>
      </c>
      <c r="G171" s="7">
        <v>0.79</v>
      </c>
      <c r="H171" s="7">
        <v>0.21</v>
      </c>
      <c r="I171" s="38">
        <v>30</v>
      </c>
      <c r="J171" s="75"/>
      <c r="K171" s="76"/>
    </row>
    <row r="172" spans="1:11" ht="20.45" customHeight="1" x14ac:dyDescent="0.2">
      <c r="A172" s="6"/>
      <c r="B172" s="114" t="s">
        <v>119</v>
      </c>
      <c r="C172" s="115"/>
      <c r="D172" s="86" t="s">
        <v>120</v>
      </c>
      <c r="E172" s="22">
        <v>1000</v>
      </c>
      <c r="F172" s="45">
        <v>975</v>
      </c>
      <c r="G172" s="7">
        <v>0.67</v>
      </c>
      <c r="H172" s="7">
        <v>0.33</v>
      </c>
      <c r="I172" s="38">
        <v>30</v>
      </c>
      <c r="J172" s="75"/>
      <c r="K172" s="76"/>
    </row>
    <row r="173" spans="1:11" ht="20.45" customHeight="1" x14ac:dyDescent="0.2">
      <c r="A173" s="14"/>
      <c r="B173" s="114" t="s">
        <v>121</v>
      </c>
      <c r="C173" s="115"/>
      <c r="D173" s="89" t="s">
        <v>225</v>
      </c>
      <c r="E173" s="43">
        <v>400</v>
      </c>
      <c r="F173" s="46">
        <v>225</v>
      </c>
      <c r="G173" s="23">
        <v>0.8</v>
      </c>
      <c r="H173" s="62">
        <v>0.2</v>
      </c>
      <c r="I173" s="38">
        <v>30</v>
      </c>
      <c r="J173" s="75"/>
      <c r="K173" s="79"/>
    </row>
    <row r="174" spans="1:11" ht="15" customHeight="1" x14ac:dyDescent="0.2">
      <c r="A174" s="9"/>
      <c r="B174" s="13"/>
      <c r="C174" s="116" t="s">
        <v>282</v>
      </c>
      <c r="D174" s="117"/>
      <c r="E174" s="60">
        <f>SUM(E171:E173)</f>
        <v>3000</v>
      </c>
      <c r="F174" s="67">
        <f>SUM(F171:F173)</f>
        <v>1950</v>
      </c>
      <c r="G174" s="63">
        <f>((F171*G171)+(F172*G172)+(F173*G173))/F174</f>
        <v>0.73115384615384615</v>
      </c>
      <c r="H174" s="7">
        <f>1-G174</f>
        <v>0.26884615384615385</v>
      </c>
      <c r="I174" s="126"/>
      <c r="J174" s="129" t="str">
        <f>IF(COUNTBLANK(J171:K173)&gt;0,CONCATENATE("INVALID"),(F171*G171*J171)+(F171*H171*K171)+(F172*G172*J172)+(F172*H172*K172)+(F173*G173*J173)+(F173*H173*K173))</f>
        <v>INVALID</v>
      </c>
      <c r="K174" s="129"/>
    </row>
    <row r="175" spans="1:11" ht="15" customHeight="1" x14ac:dyDescent="0.2">
      <c r="A175" s="101" t="s">
        <v>268</v>
      </c>
      <c r="B175" s="101"/>
      <c r="C175" s="101"/>
      <c r="D175" s="101"/>
      <c r="E175" s="101"/>
      <c r="F175" s="69">
        <f>F174*0.75</f>
        <v>1462.5</v>
      </c>
      <c r="H175" s="71"/>
      <c r="I175" s="126"/>
      <c r="J175" s="123" t="str">
        <f>IF(J174="INVALID","","Extended Price ↑")</f>
        <v/>
      </c>
      <c r="K175" s="123"/>
    </row>
    <row r="176" spans="1:11" ht="15" customHeight="1" x14ac:dyDescent="0.2">
      <c r="A176" s="101" t="s">
        <v>269</v>
      </c>
      <c r="B176" s="101"/>
      <c r="C176" s="101"/>
      <c r="D176" s="101"/>
      <c r="E176" s="101"/>
      <c r="F176" s="68">
        <f>F174*1.15</f>
        <v>2242.5</v>
      </c>
      <c r="G176" s="124" t="str">
        <f>IF(COUNTBLANK(J171:K173)&gt;0,CONCATENATE("Vendors must bid each yard for this Supt Area."),"All yards have been bid for this Supt Area.")</f>
        <v>Vendors must bid each yard for this Supt Area.</v>
      </c>
      <c r="H176" s="125"/>
      <c r="I176" s="125"/>
      <c r="J176" s="125"/>
      <c r="K176" s="125"/>
    </row>
    <row r="177" spans="1:11" ht="15" customHeight="1" x14ac:dyDescent="0.2">
      <c r="B177" s="1"/>
      <c r="E177" s="40"/>
      <c r="F177" s="53"/>
      <c r="G177" s="10"/>
      <c r="H177" s="1"/>
      <c r="I177" s="33"/>
      <c r="J177" s="17"/>
      <c r="K177" s="17"/>
    </row>
    <row r="178" spans="1:11" ht="15" customHeight="1" x14ac:dyDescent="0.2">
      <c r="B178" s="1"/>
      <c r="E178" s="40"/>
      <c r="F178" s="53"/>
      <c r="G178" s="10"/>
      <c r="H178" s="1"/>
      <c r="I178" s="33"/>
      <c r="J178" s="17"/>
      <c r="K178" s="17"/>
    </row>
    <row r="179" spans="1:11" ht="15" customHeight="1" x14ac:dyDescent="0.2">
      <c r="B179" s="1"/>
      <c r="E179" s="40"/>
      <c r="F179" s="53"/>
      <c r="G179" s="10"/>
      <c r="H179" s="1"/>
      <c r="I179" s="33"/>
      <c r="J179" s="17"/>
      <c r="K179" s="17"/>
    </row>
    <row r="180" spans="1:11" ht="15" customHeight="1" x14ac:dyDescent="0.2">
      <c r="B180" s="1"/>
      <c r="E180" s="40"/>
      <c r="F180" s="53"/>
      <c r="G180" s="10"/>
      <c r="H180" s="1"/>
      <c r="I180" s="33"/>
      <c r="J180" s="17"/>
      <c r="K180" s="17"/>
    </row>
    <row r="181" spans="1:11" ht="15" customHeight="1" x14ac:dyDescent="0.2">
      <c r="B181" s="1"/>
      <c r="E181" s="40"/>
      <c r="F181" s="53"/>
      <c r="G181" s="10"/>
      <c r="H181" s="1"/>
      <c r="I181" s="33"/>
      <c r="J181" s="17"/>
      <c r="K181" s="17"/>
    </row>
    <row r="182" spans="1:11" ht="15.75" customHeight="1" x14ac:dyDescent="0.2">
      <c r="A182" s="102" t="s">
        <v>238</v>
      </c>
      <c r="B182" s="105">
        <f>B1</f>
        <v>0</v>
      </c>
      <c r="C182" s="105"/>
      <c r="D182" s="106"/>
      <c r="E182" s="65"/>
      <c r="F182" s="66"/>
      <c r="G182" s="66"/>
      <c r="H182" s="66"/>
      <c r="I182" s="118" t="s">
        <v>232</v>
      </c>
      <c r="J182" s="119"/>
      <c r="K182" s="120"/>
    </row>
    <row r="183" spans="1:11" ht="25.5" customHeight="1" x14ac:dyDescent="0.2">
      <c r="A183" s="103"/>
      <c r="B183" s="107"/>
      <c r="C183" s="107"/>
      <c r="D183" s="108"/>
      <c r="E183" s="113" t="s">
        <v>204</v>
      </c>
      <c r="F183" s="91" t="s">
        <v>205</v>
      </c>
      <c r="G183" s="92" t="s">
        <v>206</v>
      </c>
      <c r="H183" s="92" t="s">
        <v>207</v>
      </c>
      <c r="I183" s="93" t="s">
        <v>233</v>
      </c>
      <c r="J183" s="94"/>
      <c r="K183" s="16" t="s">
        <v>234</v>
      </c>
    </row>
    <row r="184" spans="1:11" ht="15.75" customHeight="1" x14ac:dyDescent="0.2">
      <c r="A184" s="103"/>
      <c r="B184" s="107"/>
      <c r="C184" s="107"/>
      <c r="D184" s="108"/>
      <c r="E184" s="113"/>
      <c r="F184" s="91"/>
      <c r="G184" s="92"/>
      <c r="H184" s="92"/>
      <c r="I184" s="95" t="s">
        <v>240</v>
      </c>
      <c r="J184" s="96"/>
      <c r="K184" s="59" t="s">
        <v>239</v>
      </c>
    </row>
    <row r="185" spans="1:11" ht="48.75" customHeight="1" x14ac:dyDescent="0.2">
      <c r="A185" s="104"/>
      <c r="B185" s="109"/>
      <c r="C185" s="109"/>
      <c r="D185" s="110"/>
      <c r="E185" s="97" t="s">
        <v>208</v>
      </c>
      <c r="F185" s="99" t="s">
        <v>208</v>
      </c>
      <c r="G185" s="99" t="s">
        <v>240</v>
      </c>
      <c r="H185" s="99" t="s">
        <v>239</v>
      </c>
      <c r="I185" s="31" t="s">
        <v>237</v>
      </c>
      <c r="J185" s="29"/>
      <c r="K185" s="121" t="s">
        <v>235</v>
      </c>
    </row>
    <row r="186" spans="1:11" x14ac:dyDescent="0.2">
      <c r="A186" s="24" t="s">
        <v>299</v>
      </c>
      <c r="B186" s="111" t="s">
        <v>202</v>
      </c>
      <c r="C186" s="112"/>
      <c r="D186" s="81" t="s">
        <v>203</v>
      </c>
      <c r="E186" s="98"/>
      <c r="F186" s="100"/>
      <c r="G186" s="100"/>
      <c r="H186" s="100"/>
      <c r="I186" s="39" t="s">
        <v>236</v>
      </c>
      <c r="J186" s="30"/>
      <c r="K186" s="122"/>
    </row>
    <row r="187" spans="1:11" ht="15" customHeight="1" x14ac:dyDescent="0.2">
      <c r="B187" s="1"/>
      <c r="E187" s="40"/>
      <c r="F187" s="53"/>
      <c r="G187" s="10"/>
      <c r="H187" s="1"/>
      <c r="I187" s="33"/>
      <c r="J187" s="17"/>
      <c r="K187" s="17"/>
    </row>
    <row r="188" spans="1:11" x14ac:dyDescent="0.2">
      <c r="A188" s="19">
        <v>530</v>
      </c>
      <c r="B188" s="114" t="s">
        <v>122</v>
      </c>
      <c r="C188" s="115"/>
      <c r="D188" s="86" t="s">
        <v>123</v>
      </c>
      <c r="E188" s="22">
        <v>1600</v>
      </c>
      <c r="F188" s="45">
        <v>950</v>
      </c>
      <c r="G188" s="7">
        <v>0.37</v>
      </c>
      <c r="H188" s="7">
        <v>0.63</v>
      </c>
      <c r="I188" s="38">
        <v>30</v>
      </c>
      <c r="J188" s="75"/>
      <c r="K188" s="76"/>
    </row>
    <row r="189" spans="1:11" x14ac:dyDescent="0.2">
      <c r="A189" s="11"/>
      <c r="B189" s="114" t="s">
        <v>124</v>
      </c>
      <c r="C189" s="115"/>
      <c r="D189" s="84" t="s">
        <v>255</v>
      </c>
      <c r="E189" s="22">
        <v>2110</v>
      </c>
      <c r="F189" s="45">
        <v>900</v>
      </c>
      <c r="G189" s="7">
        <v>1</v>
      </c>
      <c r="H189" s="7">
        <v>0</v>
      </c>
      <c r="I189" s="38">
        <v>30</v>
      </c>
      <c r="J189" s="75"/>
      <c r="K189" s="76"/>
    </row>
    <row r="190" spans="1:11" x14ac:dyDescent="0.2">
      <c r="A190" s="15"/>
      <c r="B190" s="114" t="s">
        <v>125</v>
      </c>
      <c r="C190" s="115"/>
      <c r="D190" s="86" t="s">
        <v>126</v>
      </c>
      <c r="E190" s="22">
        <v>1800</v>
      </c>
      <c r="F190" s="45">
        <v>1325</v>
      </c>
      <c r="G190" s="7">
        <v>0.73</v>
      </c>
      <c r="H190" s="7">
        <v>0.27</v>
      </c>
      <c r="I190" s="38">
        <v>30</v>
      </c>
      <c r="J190" s="75"/>
      <c r="K190" s="76"/>
    </row>
    <row r="191" spans="1:11" x14ac:dyDescent="0.2">
      <c r="A191" s="11"/>
      <c r="B191" s="114" t="s">
        <v>127</v>
      </c>
      <c r="C191" s="115"/>
      <c r="D191" s="86" t="s">
        <v>128</v>
      </c>
      <c r="E191" s="43">
        <v>2000</v>
      </c>
      <c r="F191" s="46">
        <v>1800</v>
      </c>
      <c r="G191" s="23">
        <v>0.43</v>
      </c>
      <c r="H191" s="61">
        <v>0.56999999999999995</v>
      </c>
      <c r="I191" s="38">
        <v>30</v>
      </c>
      <c r="J191" s="77"/>
      <c r="K191" s="79"/>
    </row>
    <row r="192" spans="1:11" ht="15" customHeight="1" x14ac:dyDescent="0.2">
      <c r="A192" s="9"/>
      <c r="B192" s="13"/>
      <c r="C192" s="116" t="s">
        <v>281</v>
      </c>
      <c r="D192" s="117"/>
      <c r="E192" s="60">
        <f>SUM(E188:E191)</f>
        <v>7510</v>
      </c>
      <c r="F192" s="67">
        <f>SUM(F188:F191)</f>
        <v>4975</v>
      </c>
      <c r="G192" s="63">
        <f>((F188*G188)+(F189*G189)+(F190*G190)+(F191*G191))/F192</f>
        <v>0.60155778894472367</v>
      </c>
      <c r="H192" s="7">
        <f>1-G192</f>
        <v>0.39844221105527633</v>
      </c>
      <c r="I192" s="126"/>
      <c r="J192" s="129" t="str">
        <f>IF(COUNTBLANK(J188:K191)&gt;0,CONCATENATE("INVALID"),(F190*G190*J190)+(F190*H190*K190)+(F191*G191*J191)+(F191*H191*K191)+(F188*G188*J188)+(F188*H188*K188)+(F189*G189*J189)+(F189*H189*K189))</f>
        <v>INVALID</v>
      </c>
      <c r="K192" s="129"/>
    </row>
    <row r="193" spans="1:11" ht="15" customHeight="1" x14ac:dyDescent="0.2">
      <c r="A193" s="101" t="s">
        <v>268</v>
      </c>
      <c r="B193" s="101"/>
      <c r="C193" s="101"/>
      <c r="D193" s="101"/>
      <c r="E193" s="101"/>
      <c r="F193" s="69">
        <f>F192*0.75</f>
        <v>3731.25</v>
      </c>
      <c r="H193" s="71"/>
      <c r="I193" s="126"/>
      <c r="J193" s="123" t="str">
        <f>IF(J192="INVALID","","Extended Price ↑")</f>
        <v/>
      </c>
      <c r="K193" s="123"/>
    </row>
    <row r="194" spans="1:11" ht="15" customHeight="1" x14ac:dyDescent="0.2">
      <c r="A194" s="101" t="s">
        <v>269</v>
      </c>
      <c r="B194" s="101"/>
      <c r="C194" s="101"/>
      <c r="D194" s="101"/>
      <c r="E194" s="101"/>
      <c r="F194" s="68">
        <f>F192*1.15</f>
        <v>5721.25</v>
      </c>
      <c r="G194" s="124" t="str">
        <f>IF(COUNTBLANK(J188:K191)&gt;0,CONCATENATE("Vendors must bid each yard for this Supt Area."),"All yards have been bid for this Supt Area.")</f>
        <v>Vendors must bid each yard for this Supt Area.</v>
      </c>
      <c r="H194" s="125"/>
      <c r="I194" s="125"/>
      <c r="J194" s="125"/>
      <c r="K194" s="125"/>
    </row>
    <row r="195" spans="1:11" ht="15" customHeight="1" x14ac:dyDescent="0.2">
      <c r="B195" s="1"/>
      <c r="E195" s="40"/>
      <c r="F195" s="53"/>
      <c r="G195" s="1"/>
      <c r="H195" s="1"/>
      <c r="I195" s="33"/>
      <c r="J195" s="17"/>
      <c r="K195" s="17"/>
    </row>
    <row r="196" spans="1:11" ht="27.6" customHeight="1" x14ac:dyDescent="0.2">
      <c r="A196" s="19">
        <v>610</v>
      </c>
      <c r="B196" s="114" t="s">
        <v>129</v>
      </c>
      <c r="C196" s="115"/>
      <c r="D196" s="86" t="s">
        <v>130</v>
      </c>
      <c r="E196" s="22">
        <v>13500</v>
      </c>
      <c r="F196" s="45">
        <v>500</v>
      </c>
      <c r="G196" s="7">
        <v>0.1</v>
      </c>
      <c r="H196" s="7">
        <v>0.9</v>
      </c>
      <c r="I196" s="38">
        <v>30</v>
      </c>
      <c r="J196" s="77"/>
      <c r="K196" s="78"/>
    </row>
    <row r="197" spans="1:11" ht="27.6" customHeight="1" x14ac:dyDescent="0.2">
      <c r="A197" s="11"/>
      <c r="B197" s="114" t="s">
        <v>131</v>
      </c>
      <c r="C197" s="115"/>
      <c r="D197" s="86" t="s">
        <v>132</v>
      </c>
      <c r="E197" s="22">
        <v>1200</v>
      </c>
      <c r="F197" s="46">
        <v>1725</v>
      </c>
      <c r="G197" s="7">
        <v>0.73</v>
      </c>
      <c r="H197" s="61">
        <v>0.27</v>
      </c>
      <c r="I197" s="37">
        <v>10</v>
      </c>
      <c r="J197" s="77"/>
      <c r="K197" s="78"/>
    </row>
    <row r="198" spans="1:11" ht="15" customHeight="1" x14ac:dyDescent="0.2">
      <c r="A198" s="9"/>
      <c r="B198" s="13"/>
      <c r="C198" s="116" t="s">
        <v>280</v>
      </c>
      <c r="D198" s="117"/>
      <c r="E198" s="60">
        <f>SUM(E196:E197)</f>
        <v>14700</v>
      </c>
      <c r="F198" s="67">
        <f>SUM(F196:F197)</f>
        <v>2225</v>
      </c>
      <c r="G198" s="63">
        <f>((F196*G196)+(F197*G197))/F198</f>
        <v>0.58842696629213487</v>
      </c>
      <c r="H198" s="7">
        <f>1-G198</f>
        <v>0.41157303370786513</v>
      </c>
      <c r="I198" s="126"/>
      <c r="J198" s="129" t="str">
        <f>IF(COUNTBLANK(J196:K197)&gt;0,CONCATENATE("INVALID"),(F196*G196*J196)+(F196*H196*K196)+(F197*G197*J197)+(F197*H197*K197))</f>
        <v>INVALID</v>
      </c>
      <c r="K198" s="129"/>
    </row>
    <row r="199" spans="1:11" ht="15" customHeight="1" x14ac:dyDescent="0.2">
      <c r="A199" s="101" t="s">
        <v>268</v>
      </c>
      <c r="B199" s="101"/>
      <c r="C199" s="101"/>
      <c r="D199" s="101"/>
      <c r="E199" s="101"/>
      <c r="F199" s="69">
        <f>F198*0.75</f>
        <v>1668.75</v>
      </c>
      <c r="H199" s="71"/>
      <c r="I199" s="126"/>
      <c r="J199" s="123" t="str">
        <f>IF(J198="INVALID","","Extended Price ↑")</f>
        <v/>
      </c>
      <c r="K199" s="123"/>
    </row>
    <row r="200" spans="1:11" ht="15" customHeight="1" x14ac:dyDescent="0.2">
      <c r="A200" s="101" t="s">
        <v>269</v>
      </c>
      <c r="B200" s="101"/>
      <c r="C200" s="101"/>
      <c r="D200" s="101"/>
      <c r="E200" s="101"/>
      <c r="F200" s="68">
        <f>F198*1.15</f>
        <v>2558.75</v>
      </c>
      <c r="G200" s="124" t="str">
        <f>IF(COUNTBLANK(J196:K197)&gt;0,CONCATENATE("Vendors must bid each yard for this Supt Area."),"All yards have been bid for this Supt Area.")</f>
        <v>Vendors must bid each yard for this Supt Area.</v>
      </c>
      <c r="H200" s="125"/>
      <c r="I200" s="125"/>
      <c r="J200" s="125"/>
      <c r="K200" s="125"/>
    </row>
    <row r="201" spans="1:11" ht="15" customHeight="1" x14ac:dyDescent="0.2">
      <c r="A201" s="21"/>
      <c r="B201" s="58"/>
      <c r="C201" s="58"/>
      <c r="D201" s="82"/>
      <c r="E201" s="40"/>
      <c r="F201" s="53"/>
      <c r="G201" s="4"/>
      <c r="H201" s="4"/>
      <c r="I201" s="8"/>
      <c r="J201" s="8"/>
      <c r="K201" s="36"/>
    </row>
    <row r="202" spans="1:11" x14ac:dyDescent="0.2">
      <c r="A202" s="19">
        <v>620</v>
      </c>
      <c r="B202" s="114" t="s">
        <v>133</v>
      </c>
      <c r="C202" s="115"/>
      <c r="D202" s="83" t="s">
        <v>226</v>
      </c>
      <c r="E202" s="22">
        <v>400</v>
      </c>
      <c r="F202" s="45">
        <v>950</v>
      </c>
      <c r="G202" s="7">
        <v>0.31</v>
      </c>
      <c r="H202" s="7">
        <v>0.69</v>
      </c>
      <c r="I202" s="37">
        <v>10</v>
      </c>
      <c r="J202" s="75"/>
      <c r="K202" s="76"/>
    </row>
    <row r="203" spans="1:11" x14ac:dyDescent="0.2">
      <c r="A203" s="11"/>
      <c r="B203" s="114" t="s">
        <v>201</v>
      </c>
      <c r="C203" s="115"/>
      <c r="D203" s="83" t="s">
        <v>134</v>
      </c>
      <c r="E203" s="22">
        <v>400</v>
      </c>
      <c r="F203" s="45">
        <v>1125</v>
      </c>
      <c r="G203" s="7">
        <v>0.76</v>
      </c>
      <c r="H203" s="7">
        <v>0.24</v>
      </c>
      <c r="I203" s="37">
        <v>10</v>
      </c>
      <c r="J203" s="75"/>
      <c r="K203" s="76"/>
    </row>
    <row r="204" spans="1:11" x14ac:dyDescent="0.2">
      <c r="A204" s="11"/>
      <c r="B204" s="114" t="s">
        <v>227</v>
      </c>
      <c r="C204" s="115"/>
      <c r="D204" s="83" t="s">
        <v>135</v>
      </c>
      <c r="E204" s="22">
        <v>2350</v>
      </c>
      <c r="F204" s="45">
        <v>2100</v>
      </c>
      <c r="G204" s="7">
        <v>0.65</v>
      </c>
      <c r="H204" s="7">
        <v>0.35</v>
      </c>
      <c r="I204" s="38">
        <v>30</v>
      </c>
      <c r="J204" s="75"/>
      <c r="K204" s="76"/>
    </row>
    <row r="205" spans="1:11" x14ac:dyDescent="0.2">
      <c r="A205" s="11"/>
      <c r="B205" s="114" t="s">
        <v>136</v>
      </c>
      <c r="C205" s="115"/>
      <c r="D205" s="83" t="s">
        <v>256</v>
      </c>
      <c r="E205" s="22">
        <v>400</v>
      </c>
      <c r="F205" s="45">
        <v>1275</v>
      </c>
      <c r="G205" s="7">
        <v>0.68</v>
      </c>
      <c r="H205" s="7">
        <v>0.32</v>
      </c>
      <c r="I205" s="37">
        <v>10</v>
      </c>
      <c r="J205" s="75"/>
      <c r="K205" s="76"/>
    </row>
    <row r="206" spans="1:11" x14ac:dyDescent="0.2">
      <c r="A206" s="11"/>
      <c r="B206" s="114" t="s">
        <v>137</v>
      </c>
      <c r="C206" s="115"/>
      <c r="D206" s="83" t="s">
        <v>257</v>
      </c>
      <c r="E206" s="43">
        <v>600</v>
      </c>
      <c r="F206" s="46">
        <v>1400</v>
      </c>
      <c r="G206" s="23">
        <v>0.7</v>
      </c>
      <c r="H206" s="62">
        <v>0.3</v>
      </c>
      <c r="I206" s="37">
        <v>10</v>
      </c>
      <c r="J206" s="77"/>
      <c r="K206" s="79"/>
    </row>
    <row r="207" spans="1:11" ht="15" customHeight="1" x14ac:dyDescent="0.2">
      <c r="A207" s="9"/>
      <c r="B207" s="13"/>
      <c r="C207" s="116" t="s">
        <v>279</v>
      </c>
      <c r="D207" s="117"/>
      <c r="E207" s="60">
        <f>SUM(E202:E206)</f>
        <v>4150</v>
      </c>
      <c r="F207" s="67">
        <f>SUM(F202:F206)</f>
        <v>6850</v>
      </c>
      <c r="G207" s="63">
        <f>((F202*G202)+(F203*G203)+(F204*G204)+(F205*G205)+(F206*G206))/F207</f>
        <v>0.63671532846715329</v>
      </c>
      <c r="H207" s="7">
        <f>1-G207</f>
        <v>0.36328467153284671</v>
      </c>
      <c r="I207" s="126"/>
      <c r="J207" s="129" t="str">
        <f>IF(COUNTBLANK(J202:K206)&gt;0,CONCATENATE("INVALID"),(F202*G202*J202)+(F202*H202*K202)+(F203*G203*J203)+(F203*H203*K203)+(F204*G204*J204)+(F204*H204*K204)+(F205*G205*J205)+(F205*H205*K205)+(F206*G206*J206)+(F206*H206*K206))</f>
        <v>INVALID</v>
      </c>
      <c r="K207" s="129"/>
    </row>
    <row r="208" spans="1:11" ht="15" customHeight="1" x14ac:dyDescent="0.2">
      <c r="A208" s="101" t="s">
        <v>268</v>
      </c>
      <c r="B208" s="101"/>
      <c r="C208" s="101"/>
      <c r="D208" s="101"/>
      <c r="E208" s="101"/>
      <c r="F208" s="69">
        <f>F207*0.75</f>
        <v>5137.5</v>
      </c>
      <c r="H208" s="71"/>
      <c r="I208" s="126"/>
      <c r="J208" s="123" t="str">
        <f>IF(J207="INVALID","","Extended Price ↑")</f>
        <v/>
      </c>
      <c r="K208" s="123"/>
    </row>
    <row r="209" spans="1:11" ht="15" customHeight="1" x14ac:dyDescent="0.2">
      <c r="A209" s="101" t="s">
        <v>269</v>
      </c>
      <c r="B209" s="101"/>
      <c r="C209" s="101"/>
      <c r="D209" s="101"/>
      <c r="E209" s="101"/>
      <c r="F209" s="68">
        <f>F207*1.15</f>
        <v>7877.4999999999991</v>
      </c>
      <c r="G209" s="124" t="str">
        <f>IF(COUNTBLANK(J202:K206)&gt;0,CONCATENATE("Vendors must bid each yard for this Supt Area."),"All yards have been bid for this Supt Area.")</f>
        <v>Vendors must bid each yard for this Supt Area.</v>
      </c>
      <c r="H209" s="125"/>
      <c r="I209" s="125"/>
      <c r="J209" s="125"/>
      <c r="K209" s="125"/>
    </row>
    <row r="210" spans="1:11" ht="15" customHeight="1" x14ac:dyDescent="0.2">
      <c r="B210" s="1"/>
      <c r="E210" s="40"/>
      <c r="F210" s="53"/>
      <c r="G210" s="1"/>
      <c r="H210" s="1"/>
      <c r="I210" s="33"/>
      <c r="J210" s="17"/>
      <c r="K210" s="17"/>
    </row>
    <row r="211" spans="1:11" ht="20.45" customHeight="1" x14ac:dyDescent="0.2">
      <c r="A211" s="19">
        <v>630</v>
      </c>
      <c r="B211" s="114" t="s">
        <v>138</v>
      </c>
      <c r="C211" s="115"/>
      <c r="D211" s="83" t="s">
        <v>139</v>
      </c>
      <c r="E211" s="22">
        <v>2500</v>
      </c>
      <c r="F211" s="45">
        <v>1525</v>
      </c>
      <c r="G211" s="7">
        <v>0.44</v>
      </c>
      <c r="H211" s="7">
        <v>0.56000000000000005</v>
      </c>
      <c r="I211" s="38">
        <v>30</v>
      </c>
      <c r="J211" s="75"/>
      <c r="K211" s="76"/>
    </row>
    <row r="212" spans="1:11" ht="20.45" customHeight="1" x14ac:dyDescent="0.2">
      <c r="A212" s="11"/>
      <c r="B212" s="114" t="s">
        <v>140</v>
      </c>
      <c r="C212" s="115"/>
      <c r="D212" s="83" t="s">
        <v>228</v>
      </c>
      <c r="E212" s="22">
        <v>1800</v>
      </c>
      <c r="F212" s="45">
        <v>1575</v>
      </c>
      <c r="G212" s="7">
        <v>0.67</v>
      </c>
      <c r="H212" s="7">
        <v>0.33</v>
      </c>
      <c r="I212" s="38">
        <v>30</v>
      </c>
      <c r="J212" s="75"/>
      <c r="K212" s="76"/>
    </row>
    <row r="213" spans="1:11" ht="20.45" customHeight="1" x14ac:dyDescent="0.2">
      <c r="A213" s="15"/>
      <c r="B213" s="114" t="s">
        <v>141</v>
      </c>
      <c r="C213" s="115"/>
      <c r="D213" s="83" t="s">
        <v>229</v>
      </c>
      <c r="E213" s="22">
        <v>400</v>
      </c>
      <c r="F213" s="46">
        <v>400</v>
      </c>
      <c r="G213" s="7">
        <v>0.56000000000000005</v>
      </c>
      <c r="H213" s="61">
        <v>0.44</v>
      </c>
      <c r="I213" s="38">
        <v>30</v>
      </c>
      <c r="J213" s="77"/>
      <c r="K213" s="79"/>
    </row>
    <row r="214" spans="1:11" ht="15" customHeight="1" x14ac:dyDescent="0.2">
      <c r="A214" s="9"/>
      <c r="B214" s="13"/>
      <c r="C214" s="116" t="s">
        <v>278</v>
      </c>
      <c r="D214" s="117"/>
      <c r="E214" s="60">
        <f>SUM(E211:E213)</f>
        <v>4700</v>
      </c>
      <c r="F214" s="67">
        <f>SUM(F211:F213)</f>
        <v>3500</v>
      </c>
      <c r="G214" s="63">
        <f>((F211*G211)+(F212*G212)+(F213*G213))/F214</f>
        <v>0.55721428571428566</v>
      </c>
      <c r="H214" s="7">
        <f>1-G214</f>
        <v>0.44278571428571434</v>
      </c>
      <c r="I214" s="126"/>
      <c r="J214" s="129" t="str">
        <f>IF(COUNTBLANK(J211:K213)&gt;0,CONCATENATE("INVALID"),(F211*G211*J211)+(F211*H211*K211)+(F212*G212*J212)+(F212*H212*K212)+(F213*G213*J213)+(F213*H213*K213))</f>
        <v>INVALID</v>
      </c>
      <c r="K214" s="129"/>
    </row>
    <row r="215" spans="1:11" ht="15" customHeight="1" x14ac:dyDescent="0.2">
      <c r="A215" s="101" t="s">
        <v>268</v>
      </c>
      <c r="B215" s="101"/>
      <c r="C215" s="101"/>
      <c r="D215" s="101"/>
      <c r="E215" s="101"/>
      <c r="F215" s="69">
        <f>F214*0.75</f>
        <v>2625</v>
      </c>
      <c r="H215" s="71"/>
      <c r="I215" s="126"/>
      <c r="J215" s="123" t="str">
        <f>IF(J214="INVALID","","Extended Price ↑")</f>
        <v/>
      </c>
      <c r="K215" s="123"/>
    </row>
    <row r="216" spans="1:11" ht="15" customHeight="1" x14ac:dyDescent="0.2">
      <c r="A216" s="101" t="s">
        <v>269</v>
      </c>
      <c r="B216" s="101"/>
      <c r="C216" s="101"/>
      <c r="D216" s="101"/>
      <c r="E216" s="101"/>
      <c r="F216" s="68">
        <f>F214*1.15</f>
        <v>4024.9999999999995</v>
      </c>
      <c r="G216" s="124" t="str">
        <f>IF(COUNTBLANK(J211:K213)&gt;0,CONCATENATE("Vendors must bid each yard for this Supt Area."),"All yards have been bid for this Supt Area.")</f>
        <v>Vendors must bid each yard for this Supt Area.</v>
      </c>
      <c r="H216" s="125"/>
      <c r="I216" s="125"/>
      <c r="J216" s="125"/>
      <c r="K216" s="125"/>
    </row>
    <row r="217" spans="1:11" ht="15" customHeight="1" x14ac:dyDescent="0.2">
      <c r="B217" s="1"/>
      <c r="E217" s="40"/>
      <c r="F217" s="53"/>
      <c r="G217" s="1"/>
      <c r="H217" s="1"/>
      <c r="I217" s="33"/>
      <c r="J217" s="17"/>
      <c r="K217" s="17"/>
    </row>
    <row r="218" spans="1:11" x14ac:dyDescent="0.2">
      <c r="A218" s="20">
        <v>640</v>
      </c>
      <c r="B218" s="114" t="s">
        <v>142</v>
      </c>
      <c r="C218" s="115"/>
      <c r="D218" s="86" t="s">
        <v>143</v>
      </c>
      <c r="E218" s="22">
        <v>400</v>
      </c>
      <c r="F218" s="45">
        <v>475</v>
      </c>
      <c r="G218" s="7">
        <v>0.82</v>
      </c>
      <c r="H218" s="7">
        <v>0.18</v>
      </c>
      <c r="I218" s="38">
        <v>30</v>
      </c>
      <c r="J218" s="75"/>
      <c r="K218" s="76"/>
    </row>
    <row r="219" spans="1:11" x14ac:dyDescent="0.2">
      <c r="A219" s="6"/>
      <c r="B219" s="114" t="s">
        <v>144</v>
      </c>
      <c r="C219" s="115"/>
      <c r="D219" s="86" t="s">
        <v>145</v>
      </c>
      <c r="E219" s="22">
        <v>200</v>
      </c>
      <c r="F219" s="45">
        <v>50</v>
      </c>
      <c r="G219" s="7">
        <v>0.64</v>
      </c>
      <c r="H219" s="7">
        <v>0.36</v>
      </c>
      <c r="I219" s="38">
        <v>30</v>
      </c>
      <c r="J219" s="75"/>
      <c r="K219" s="76"/>
    </row>
    <row r="220" spans="1:11" x14ac:dyDescent="0.2">
      <c r="A220" s="14"/>
      <c r="B220" s="114" t="s">
        <v>146</v>
      </c>
      <c r="C220" s="115"/>
      <c r="D220" s="86" t="s">
        <v>147</v>
      </c>
      <c r="E220" s="22">
        <v>2150</v>
      </c>
      <c r="F220" s="46">
        <v>2025</v>
      </c>
      <c r="G220" s="23">
        <v>0.88</v>
      </c>
      <c r="H220" s="7">
        <v>0.12</v>
      </c>
      <c r="I220" s="38">
        <v>30</v>
      </c>
      <c r="J220" s="75"/>
      <c r="K220" s="76"/>
    </row>
    <row r="221" spans="1:11" x14ac:dyDescent="0.2">
      <c r="A221" s="6"/>
      <c r="B221" s="114" t="s">
        <v>148</v>
      </c>
      <c r="C221" s="115"/>
      <c r="D221" s="86" t="s">
        <v>258</v>
      </c>
      <c r="E221" s="22">
        <v>1200</v>
      </c>
      <c r="F221" s="46">
        <v>1425</v>
      </c>
      <c r="G221" s="7">
        <v>0.43</v>
      </c>
      <c r="H221" s="61">
        <v>0.56999999999999995</v>
      </c>
      <c r="I221" s="38">
        <v>30</v>
      </c>
      <c r="J221" s="77"/>
      <c r="K221" s="79"/>
    </row>
    <row r="222" spans="1:11" ht="15" customHeight="1" x14ac:dyDescent="0.2">
      <c r="A222" s="9"/>
      <c r="B222" s="13"/>
      <c r="C222" s="116" t="s">
        <v>277</v>
      </c>
      <c r="D222" s="117"/>
      <c r="E222" s="60">
        <f>SUM(E218:E221)</f>
        <v>3950</v>
      </c>
      <c r="F222" s="67">
        <f>SUM(F218:F221)</f>
        <v>3975</v>
      </c>
      <c r="G222" s="63">
        <f>((F218*G218)+(F219*G219)+(F220*G220)+(F221*G221))/F222</f>
        <v>0.70849056603773586</v>
      </c>
      <c r="H222" s="7">
        <f>1-G222</f>
        <v>0.29150943396226414</v>
      </c>
      <c r="I222" s="126"/>
      <c r="J222" s="129" t="str">
        <f>IF(COUNTBLANK(J218:K221)&gt;0,CONCATENATE("INVALID"),(F218*G218*J218)+(F218*H218*K218)+(F219*G219*J219)+(F219*H219*K219)+(F220*G220*J220)+(F220*H220*K220)+(F221*G221*J221)+(F221*H221*K221))</f>
        <v>INVALID</v>
      </c>
      <c r="K222" s="129"/>
    </row>
    <row r="223" spans="1:11" ht="15" customHeight="1" x14ac:dyDescent="0.2">
      <c r="A223" s="101" t="s">
        <v>268</v>
      </c>
      <c r="B223" s="101"/>
      <c r="C223" s="101"/>
      <c r="D223" s="101"/>
      <c r="E223" s="101"/>
      <c r="F223" s="69">
        <f>F222*0.75</f>
        <v>2981.25</v>
      </c>
      <c r="H223" s="71"/>
      <c r="I223" s="126"/>
      <c r="J223" s="123" t="str">
        <f>IF(J222="INVALID","","Extended Price ↑")</f>
        <v/>
      </c>
      <c r="K223" s="123"/>
    </row>
    <row r="224" spans="1:11" ht="15" customHeight="1" x14ac:dyDescent="0.2">
      <c r="A224" s="101" t="s">
        <v>269</v>
      </c>
      <c r="B224" s="101"/>
      <c r="C224" s="101"/>
      <c r="D224" s="101"/>
      <c r="E224" s="101"/>
      <c r="F224" s="68">
        <f>F222*1.15</f>
        <v>4571.25</v>
      </c>
      <c r="G224" s="124" t="str">
        <f>IF(COUNTBLANK(J218:K221)&gt;0,CONCATENATE("Vendors must bid each yard for this Supt Area."),"All yards have been bid for this Supt Area.")</f>
        <v>Vendors must bid each yard for this Supt Area.</v>
      </c>
      <c r="H224" s="125"/>
      <c r="I224" s="125"/>
      <c r="J224" s="125"/>
      <c r="K224" s="125"/>
    </row>
    <row r="225" spans="1:11" ht="15" customHeight="1" x14ac:dyDescent="0.2">
      <c r="B225" s="1"/>
      <c r="E225" s="40"/>
      <c r="F225" s="53"/>
      <c r="G225" s="1"/>
      <c r="H225" s="1"/>
      <c r="I225" s="33"/>
      <c r="J225" s="17"/>
      <c r="K225" s="17"/>
    </row>
    <row r="226" spans="1:11" ht="15.75" customHeight="1" x14ac:dyDescent="0.2">
      <c r="A226" s="102" t="s">
        <v>238</v>
      </c>
      <c r="B226" s="105">
        <f>B1</f>
        <v>0</v>
      </c>
      <c r="C226" s="105"/>
      <c r="D226" s="106"/>
      <c r="E226" s="65"/>
      <c r="F226" s="66"/>
      <c r="G226" s="66"/>
      <c r="H226" s="66"/>
      <c r="I226" s="118" t="s">
        <v>232</v>
      </c>
      <c r="J226" s="119"/>
      <c r="K226" s="120"/>
    </row>
    <row r="227" spans="1:11" ht="25.5" customHeight="1" x14ac:dyDescent="0.2">
      <c r="A227" s="103"/>
      <c r="B227" s="107"/>
      <c r="C227" s="107"/>
      <c r="D227" s="108"/>
      <c r="E227" s="113" t="s">
        <v>204</v>
      </c>
      <c r="F227" s="91" t="s">
        <v>205</v>
      </c>
      <c r="G227" s="92" t="s">
        <v>206</v>
      </c>
      <c r="H227" s="92" t="s">
        <v>207</v>
      </c>
      <c r="I227" s="93" t="s">
        <v>233</v>
      </c>
      <c r="J227" s="94"/>
      <c r="K227" s="16" t="s">
        <v>234</v>
      </c>
    </row>
    <row r="228" spans="1:11" ht="15.75" customHeight="1" x14ac:dyDescent="0.2">
      <c r="A228" s="103"/>
      <c r="B228" s="107"/>
      <c r="C228" s="107"/>
      <c r="D228" s="108"/>
      <c r="E228" s="113"/>
      <c r="F228" s="91"/>
      <c r="G228" s="92"/>
      <c r="H228" s="92"/>
      <c r="I228" s="95" t="s">
        <v>240</v>
      </c>
      <c r="J228" s="96"/>
      <c r="K228" s="59" t="s">
        <v>239</v>
      </c>
    </row>
    <row r="229" spans="1:11" ht="48.75" customHeight="1" x14ac:dyDescent="0.2">
      <c r="A229" s="104"/>
      <c r="B229" s="109"/>
      <c r="C229" s="109"/>
      <c r="D229" s="110"/>
      <c r="E229" s="97" t="s">
        <v>208</v>
      </c>
      <c r="F229" s="99" t="s">
        <v>208</v>
      </c>
      <c r="G229" s="99" t="s">
        <v>240</v>
      </c>
      <c r="H229" s="99" t="s">
        <v>239</v>
      </c>
      <c r="I229" s="31" t="s">
        <v>237</v>
      </c>
      <c r="J229" s="29"/>
      <c r="K229" s="121" t="s">
        <v>235</v>
      </c>
    </row>
    <row r="230" spans="1:11" x14ac:dyDescent="0.2">
      <c r="A230" s="24" t="s">
        <v>299</v>
      </c>
      <c r="B230" s="111" t="s">
        <v>202</v>
      </c>
      <c r="C230" s="112"/>
      <c r="D230" s="81" t="s">
        <v>203</v>
      </c>
      <c r="E230" s="98"/>
      <c r="F230" s="100"/>
      <c r="G230" s="100"/>
      <c r="H230" s="100"/>
      <c r="I230" s="39" t="s">
        <v>236</v>
      </c>
      <c r="J230" s="30"/>
      <c r="K230" s="122"/>
    </row>
    <row r="231" spans="1:11" ht="15" customHeight="1" x14ac:dyDescent="0.2">
      <c r="B231" s="1"/>
      <c r="E231" s="40"/>
      <c r="F231" s="53"/>
      <c r="G231" s="1"/>
      <c r="H231" s="1"/>
      <c r="I231" s="33"/>
      <c r="J231" s="17"/>
      <c r="K231" s="17"/>
    </row>
    <row r="232" spans="1:11" x14ac:dyDescent="0.2">
      <c r="A232" s="19">
        <v>650</v>
      </c>
      <c r="B232" s="114" t="s">
        <v>149</v>
      </c>
      <c r="C232" s="115"/>
      <c r="D232" s="86" t="s">
        <v>150</v>
      </c>
      <c r="E232" s="22">
        <v>175</v>
      </c>
      <c r="F232" s="45">
        <v>400</v>
      </c>
      <c r="G232" s="7">
        <v>0.75</v>
      </c>
      <c r="H232" s="7">
        <v>0.25</v>
      </c>
      <c r="I232" s="37">
        <v>10</v>
      </c>
      <c r="J232" s="75"/>
      <c r="K232" s="76"/>
    </row>
    <row r="233" spans="1:11" x14ac:dyDescent="0.2">
      <c r="A233" s="55"/>
      <c r="B233" s="114" t="s">
        <v>266</v>
      </c>
      <c r="C233" s="115"/>
      <c r="D233" s="86" t="s">
        <v>267</v>
      </c>
      <c r="E233" s="22">
        <v>615</v>
      </c>
      <c r="F233" s="45">
        <v>615</v>
      </c>
      <c r="G233" s="7">
        <v>0.77</v>
      </c>
      <c r="H233" s="7">
        <v>0.23</v>
      </c>
      <c r="I233" s="38">
        <v>30</v>
      </c>
      <c r="J233" s="75"/>
      <c r="K233" s="76"/>
    </row>
    <row r="234" spans="1:11" x14ac:dyDescent="0.2">
      <c r="A234" s="15"/>
      <c r="B234" s="114" t="s">
        <v>151</v>
      </c>
      <c r="C234" s="115"/>
      <c r="D234" s="86" t="s">
        <v>152</v>
      </c>
      <c r="E234" s="22">
        <v>750</v>
      </c>
      <c r="F234" s="45">
        <v>425</v>
      </c>
      <c r="G234" s="7">
        <v>0.8</v>
      </c>
      <c r="H234" s="7">
        <v>0.2</v>
      </c>
      <c r="I234" s="38">
        <v>30</v>
      </c>
      <c r="J234" s="75"/>
      <c r="K234" s="76"/>
    </row>
    <row r="235" spans="1:11" x14ac:dyDescent="0.2">
      <c r="A235" s="11"/>
      <c r="B235" s="114" t="s">
        <v>153</v>
      </c>
      <c r="C235" s="115"/>
      <c r="D235" s="86" t="s">
        <v>259</v>
      </c>
      <c r="E235" s="22">
        <v>400</v>
      </c>
      <c r="F235" s="45">
        <v>600</v>
      </c>
      <c r="G235" s="7">
        <v>0.75</v>
      </c>
      <c r="H235" s="7">
        <v>0.25</v>
      </c>
      <c r="I235" s="37">
        <v>10</v>
      </c>
      <c r="J235" s="75"/>
      <c r="K235" s="76"/>
    </row>
    <row r="236" spans="1:11" x14ac:dyDescent="0.2">
      <c r="A236" s="11"/>
      <c r="B236" s="114" t="s">
        <v>154</v>
      </c>
      <c r="C236" s="115"/>
      <c r="D236" s="86" t="s">
        <v>230</v>
      </c>
      <c r="E236" s="22">
        <v>400</v>
      </c>
      <c r="F236" s="46">
        <v>50</v>
      </c>
      <c r="G236" s="7">
        <v>0.67</v>
      </c>
      <c r="H236" s="61">
        <v>0.33</v>
      </c>
      <c r="I236" s="38">
        <v>30</v>
      </c>
      <c r="J236" s="77"/>
      <c r="K236" s="79"/>
    </row>
    <row r="237" spans="1:11" ht="15" customHeight="1" x14ac:dyDescent="0.2">
      <c r="A237" s="9"/>
      <c r="B237" s="13"/>
      <c r="C237" s="116" t="s">
        <v>276</v>
      </c>
      <c r="D237" s="117"/>
      <c r="E237" s="60">
        <f>SUM(E232:E236)</f>
        <v>2340</v>
      </c>
      <c r="F237" s="67">
        <f>SUM(F232:F236)</f>
        <v>2090</v>
      </c>
      <c r="G237" s="63">
        <f>((F232*G232)+(F233*G233)+(F234*G234)+(F235*G235)+(F236*G236))/F237</f>
        <v>0.76413875598086123</v>
      </c>
      <c r="H237" s="7">
        <f>1-G237</f>
        <v>0.23586124401913877</v>
      </c>
      <c r="I237" s="126"/>
      <c r="J237" s="129" t="str">
        <f>IF(COUNTBLANK(J232:K236)&gt;0,CONCATENATE("INVALID"),(F232*G232*J232)+(F232*H232*K232)+(F234*G234*J234)+(F234*H234*K234)+(F235*G235*J235)+(F235*H235*K235)+(F236*G236*J236)+(F236*H236*K236)+(F233*G233*J233)+(F233*H233*K233))</f>
        <v>INVALID</v>
      </c>
      <c r="K237" s="129"/>
    </row>
    <row r="238" spans="1:11" s="25" customFormat="1" ht="15" customHeight="1" x14ac:dyDescent="0.2">
      <c r="A238" s="101" t="s">
        <v>268</v>
      </c>
      <c r="B238" s="101"/>
      <c r="C238" s="101"/>
      <c r="D238" s="101"/>
      <c r="E238" s="101"/>
      <c r="F238" s="69">
        <f>F237*0.75</f>
        <v>1567.5</v>
      </c>
      <c r="H238" s="71"/>
      <c r="I238" s="126"/>
      <c r="J238" s="123" t="str">
        <f>IF(J237="INVALID","","Extended Price ↑")</f>
        <v/>
      </c>
      <c r="K238" s="123"/>
    </row>
    <row r="239" spans="1:11" s="25" customFormat="1" ht="15" customHeight="1" x14ac:dyDescent="0.2">
      <c r="A239" s="101" t="s">
        <v>269</v>
      </c>
      <c r="B239" s="101"/>
      <c r="C239" s="101"/>
      <c r="D239" s="101"/>
      <c r="E239" s="101"/>
      <c r="F239" s="68">
        <f>F237*1.15</f>
        <v>2403.5</v>
      </c>
      <c r="G239" s="124" t="str">
        <f>IF(COUNTBLANK(J232:K236)&gt;0,CONCATENATE("Vendors must bid each yard for this Supt Area."),"All yards have been bid for this Supt Area.")</f>
        <v>Vendors must bid each yard for this Supt Area.</v>
      </c>
      <c r="H239" s="125"/>
      <c r="I239" s="125"/>
      <c r="J239" s="125"/>
      <c r="K239" s="125"/>
    </row>
    <row r="240" spans="1:11" s="25" customFormat="1" ht="15" customHeight="1" x14ac:dyDescent="0.2">
      <c r="A240" s="28"/>
      <c r="D240" s="90"/>
      <c r="E240" s="44"/>
      <c r="I240" s="35"/>
      <c r="J240" s="26"/>
      <c r="K240" s="26"/>
    </row>
    <row r="241" spans="1:11" x14ac:dyDescent="0.2">
      <c r="A241" s="19">
        <v>710</v>
      </c>
      <c r="B241" s="114" t="s">
        <v>155</v>
      </c>
      <c r="C241" s="115"/>
      <c r="D241" s="86" t="s">
        <v>156</v>
      </c>
      <c r="E241" s="22">
        <v>400</v>
      </c>
      <c r="F241" s="45">
        <v>250</v>
      </c>
      <c r="G241" s="7">
        <v>0.8</v>
      </c>
      <c r="H241" s="7">
        <v>0.2</v>
      </c>
      <c r="I241" s="38">
        <v>30</v>
      </c>
      <c r="J241" s="75"/>
      <c r="K241" s="76"/>
    </row>
    <row r="242" spans="1:11" x14ac:dyDescent="0.2">
      <c r="A242" s="11"/>
      <c r="B242" s="114" t="s">
        <v>157</v>
      </c>
      <c r="C242" s="115"/>
      <c r="D242" s="86" t="s">
        <v>158</v>
      </c>
      <c r="E242" s="22">
        <v>400</v>
      </c>
      <c r="F242" s="45">
        <v>75</v>
      </c>
      <c r="G242" s="7">
        <v>0.73</v>
      </c>
      <c r="H242" s="7">
        <v>0.27</v>
      </c>
      <c r="I242" s="38">
        <v>30</v>
      </c>
      <c r="J242" s="75"/>
      <c r="K242" s="76"/>
    </row>
    <row r="243" spans="1:11" x14ac:dyDescent="0.2">
      <c r="A243" s="15"/>
      <c r="B243" s="114" t="s">
        <v>159</v>
      </c>
      <c r="C243" s="115"/>
      <c r="D243" s="86" t="s">
        <v>160</v>
      </c>
      <c r="E243" s="22">
        <v>1000</v>
      </c>
      <c r="F243" s="45">
        <v>325</v>
      </c>
      <c r="G243" s="7">
        <v>0.5</v>
      </c>
      <c r="H243" s="7">
        <v>0.5</v>
      </c>
      <c r="I243" s="38">
        <v>30</v>
      </c>
      <c r="J243" s="75"/>
      <c r="K243" s="76"/>
    </row>
    <row r="244" spans="1:11" x14ac:dyDescent="0.2">
      <c r="A244" s="11"/>
      <c r="B244" s="114" t="s">
        <v>161</v>
      </c>
      <c r="C244" s="115"/>
      <c r="D244" s="86" t="s">
        <v>162</v>
      </c>
      <c r="E244" s="22">
        <v>400</v>
      </c>
      <c r="F244" s="46">
        <v>350</v>
      </c>
      <c r="G244" s="23">
        <v>0.67</v>
      </c>
      <c r="H244" s="7">
        <v>0.33</v>
      </c>
      <c r="I244" s="38">
        <v>30</v>
      </c>
      <c r="J244" s="75"/>
      <c r="K244" s="76"/>
    </row>
    <row r="245" spans="1:11" x14ac:dyDescent="0.2">
      <c r="A245" s="11"/>
      <c r="B245" s="114" t="s">
        <v>163</v>
      </c>
      <c r="C245" s="115"/>
      <c r="D245" s="86" t="s">
        <v>164</v>
      </c>
      <c r="E245" s="22">
        <v>770</v>
      </c>
      <c r="F245" s="45">
        <v>350</v>
      </c>
      <c r="G245" s="7">
        <v>0.74</v>
      </c>
      <c r="H245" s="7">
        <v>0.26</v>
      </c>
      <c r="I245" s="38">
        <v>30</v>
      </c>
      <c r="J245" s="75"/>
      <c r="K245" s="76"/>
    </row>
    <row r="246" spans="1:11" x14ac:dyDescent="0.2">
      <c r="A246" s="11"/>
      <c r="B246" s="114" t="s">
        <v>165</v>
      </c>
      <c r="C246" s="115"/>
      <c r="D246" s="86" t="s">
        <v>166</v>
      </c>
      <c r="E246" s="22">
        <v>400</v>
      </c>
      <c r="F246" s="46">
        <v>275</v>
      </c>
      <c r="G246" s="7">
        <v>0.77</v>
      </c>
      <c r="H246" s="61">
        <v>0.23</v>
      </c>
      <c r="I246" s="38">
        <v>30</v>
      </c>
      <c r="J246" s="77"/>
      <c r="K246" s="79"/>
    </row>
    <row r="247" spans="1:11" ht="15" customHeight="1" x14ac:dyDescent="0.2">
      <c r="A247" s="9"/>
      <c r="B247" s="13"/>
      <c r="C247" s="116" t="s">
        <v>275</v>
      </c>
      <c r="D247" s="117"/>
      <c r="E247" s="60">
        <f>SUM(E241:E246)</f>
        <v>3370</v>
      </c>
      <c r="F247" s="67">
        <f>SUM(F241:F246)</f>
        <v>1625</v>
      </c>
      <c r="G247" s="63">
        <f>((F241*G241)+(F242*G242)+(F243*G243)+(F244*G244)+(F245*G245)+(F246*G246))/F247</f>
        <v>0.6907692307692308</v>
      </c>
      <c r="H247" s="7">
        <f>1-G247</f>
        <v>0.3092307692307692</v>
      </c>
      <c r="I247" s="126"/>
      <c r="J247" s="129" t="str">
        <f>IF(COUNTBLANK(J241:K246)&gt;0,CONCATENATE("INVALID"),(F241*G241*J241)+(F241*H241*K241)+(F242*G242*J242)+(F242*H242*K242)+(F243*G243*J243)+(F243*H243*K243)+(F244*G244*J244)+(F244*H244*K244)+(F245*G245*J245)+(F245*H245*K245)+(F246*G246*J246)+(F246*H246*K246))</f>
        <v>INVALID</v>
      </c>
      <c r="K247" s="129"/>
    </row>
    <row r="248" spans="1:11" ht="15" customHeight="1" x14ac:dyDescent="0.2">
      <c r="A248" s="101" t="s">
        <v>268</v>
      </c>
      <c r="B248" s="101"/>
      <c r="C248" s="101"/>
      <c r="D248" s="101"/>
      <c r="E248" s="101"/>
      <c r="F248" s="69">
        <f>F247*0.75</f>
        <v>1218.75</v>
      </c>
      <c r="H248" s="71"/>
      <c r="I248" s="126"/>
      <c r="J248" s="123" t="str">
        <f>IF(J247="INVALID","","Extended Price ↑")</f>
        <v/>
      </c>
      <c r="K248" s="123"/>
    </row>
    <row r="249" spans="1:11" ht="15" customHeight="1" x14ac:dyDescent="0.2">
      <c r="A249" s="101" t="s">
        <v>269</v>
      </c>
      <c r="B249" s="101"/>
      <c r="C249" s="101"/>
      <c r="D249" s="101"/>
      <c r="E249" s="101"/>
      <c r="F249" s="68">
        <f>F247*1.15</f>
        <v>1868.7499999999998</v>
      </c>
      <c r="G249" s="124" t="str">
        <f>IF(COUNTBLANK(J241:K244)&gt;0,CONCATENATE("Vendors must bid each yard for this Supt Area."),"All yards have been bid for this Supt Area.")</f>
        <v>Vendors must bid each yard for this Supt Area.</v>
      </c>
      <c r="H249" s="125"/>
      <c r="I249" s="125"/>
      <c r="J249" s="125"/>
      <c r="K249" s="125"/>
    </row>
    <row r="250" spans="1:11" ht="15" customHeight="1" x14ac:dyDescent="0.2">
      <c r="A250" s="10"/>
      <c r="B250" s="58"/>
      <c r="C250" s="58"/>
      <c r="E250" s="40"/>
      <c r="F250" s="53"/>
      <c r="G250" s="4"/>
      <c r="H250" s="4"/>
      <c r="I250" s="32"/>
      <c r="J250" s="27"/>
      <c r="K250" s="27"/>
    </row>
    <row r="251" spans="1:11" x14ac:dyDescent="0.2">
      <c r="A251" s="19">
        <v>720</v>
      </c>
      <c r="B251" s="114" t="s">
        <v>167</v>
      </c>
      <c r="C251" s="115"/>
      <c r="D251" s="86" t="s">
        <v>260</v>
      </c>
      <c r="E251" s="22">
        <v>400</v>
      </c>
      <c r="F251" s="45">
        <v>250</v>
      </c>
      <c r="G251" s="7">
        <v>0.84</v>
      </c>
      <c r="H251" s="7">
        <v>0.16</v>
      </c>
      <c r="I251" s="38">
        <v>30</v>
      </c>
      <c r="J251" s="75"/>
      <c r="K251" s="76"/>
    </row>
    <row r="252" spans="1:11" x14ac:dyDescent="0.2">
      <c r="A252" s="55"/>
      <c r="B252" s="114" t="s">
        <v>168</v>
      </c>
      <c r="C252" s="115"/>
      <c r="D252" s="86" t="s">
        <v>169</v>
      </c>
      <c r="E252" s="22">
        <v>1000</v>
      </c>
      <c r="F252" s="46">
        <v>500</v>
      </c>
      <c r="G252" s="23">
        <v>0.49</v>
      </c>
      <c r="H252" s="7">
        <v>0.51</v>
      </c>
      <c r="I252" s="38">
        <v>30</v>
      </c>
      <c r="J252" s="75"/>
      <c r="K252" s="76"/>
    </row>
    <row r="253" spans="1:11" x14ac:dyDescent="0.2">
      <c r="A253" s="55"/>
      <c r="B253" s="114" t="s">
        <v>170</v>
      </c>
      <c r="C253" s="115"/>
      <c r="D253" s="86" t="s">
        <v>171</v>
      </c>
      <c r="E253" s="22">
        <v>1200</v>
      </c>
      <c r="F253" s="45">
        <v>350</v>
      </c>
      <c r="G253" s="7">
        <v>0.93</v>
      </c>
      <c r="H253" s="7">
        <v>7.0000000000000007E-2</v>
      </c>
      <c r="I253" s="38">
        <v>30</v>
      </c>
      <c r="J253" s="75"/>
      <c r="K253" s="76"/>
    </row>
    <row r="254" spans="1:11" x14ac:dyDescent="0.2">
      <c r="A254" s="11"/>
      <c r="B254" s="114" t="s">
        <v>172</v>
      </c>
      <c r="C254" s="115"/>
      <c r="D254" s="86" t="s">
        <v>261</v>
      </c>
      <c r="E254" s="22">
        <v>400</v>
      </c>
      <c r="F254" s="45">
        <v>50</v>
      </c>
      <c r="G254" s="7">
        <v>1</v>
      </c>
      <c r="H254" s="7">
        <v>0</v>
      </c>
      <c r="I254" s="38">
        <v>30</v>
      </c>
      <c r="J254" s="75"/>
      <c r="K254" s="76"/>
    </row>
    <row r="255" spans="1:11" x14ac:dyDescent="0.2">
      <c r="A255" s="15"/>
      <c r="B255" s="114" t="s">
        <v>173</v>
      </c>
      <c r="C255" s="115"/>
      <c r="D255" s="86" t="s">
        <v>174</v>
      </c>
      <c r="E255" s="22">
        <v>1200</v>
      </c>
      <c r="F255" s="45">
        <v>1000</v>
      </c>
      <c r="G255" s="7">
        <v>0.6</v>
      </c>
      <c r="H255" s="7">
        <v>0.4</v>
      </c>
      <c r="I255" s="38">
        <v>30</v>
      </c>
      <c r="J255" s="77"/>
      <c r="K255" s="76"/>
    </row>
    <row r="256" spans="1:11" x14ac:dyDescent="0.2">
      <c r="A256" s="11"/>
      <c r="B256" s="114" t="s">
        <v>175</v>
      </c>
      <c r="C256" s="115"/>
      <c r="D256" s="86" t="s">
        <v>262</v>
      </c>
      <c r="E256" s="22">
        <v>1200</v>
      </c>
      <c r="F256" s="46">
        <v>625</v>
      </c>
      <c r="G256" s="23">
        <v>0.55000000000000004</v>
      </c>
      <c r="H256" s="61">
        <v>0.45</v>
      </c>
      <c r="I256" s="38">
        <v>30</v>
      </c>
      <c r="J256" s="77"/>
      <c r="K256" s="79"/>
    </row>
    <row r="257" spans="1:11" ht="15" customHeight="1" x14ac:dyDescent="0.2">
      <c r="A257" s="9"/>
      <c r="B257" s="13"/>
      <c r="C257" s="116" t="s">
        <v>274</v>
      </c>
      <c r="D257" s="117"/>
      <c r="E257" s="60">
        <f>SUM(E251:E256)</f>
        <v>5400</v>
      </c>
      <c r="F257" s="67">
        <f>SUM(F251:F256)</f>
        <v>2775</v>
      </c>
      <c r="G257" s="63">
        <f>((F251*G251)+(F252*G252)+(F253*G253)+(F254*G254)+(F255*G255)+(F256*G256))/F257</f>
        <v>0.63936936936936939</v>
      </c>
      <c r="H257" s="7">
        <f>1-G257</f>
        <v>0.36063063063063061</v>
      </c>
      <c r="I257" s="126"/>
      <c r="J257" s="129" t="str">
        <f>IF(COUNTBLANK(J251:K256)&gt;0,CONCATENATE("INVALID"),(F251*G251*J251)+(F251*H251*K251)+(F252*G252*J252)+(F252*H252*K252)+(F253*G253*J253)+(F253*H253*K253)+(F254*G254*J254)+(F254*H254*K254)+(F255*G255*J255)+(F255*H255*K255)+(F256*G256*J256)+(F256*H256*K256))</f>
        <v>INVALID</v>
      </c>
      <c r="K257" s="129"/>
    </row>
    <row r="258" spans="1:11" ht="15" customHeight="1" x14ac:dyDescent="0.2">
      <c r="A258" s="101" t="s">
        <v>268</v>
      </c>
      <c r="B258" s="101"/>
      <c r="C258" s="101"/>
      <c r="D258" s="101"/>
      <c r="E258" s="101"/>
      <c r="F258" s="69">
        <f>F257*0.75</f>
        <v>2081.25</v>
      </c>
      <c r="H258" s="71"/>
      <c r="I258" s="126"/>
      <c r="J258" s="123" t="str">
        <f>IF(J257="INVALID","","Extended Price ↑")</f>
        <v/>
      </c>
      <c r="K258" s="123"/>
    </row>
    <row r="259" spans="1:11" ht="15" customHeight="1" x14ac:dyDescent="0.2">
      <c r="A259" s="101" t="s">
        <v>269</v>
      </c>
      <c r="B259" s="101"/>
      <c r="C259" s="101"/>
      <c r="D259" s="101"/>
      <c r="E259" s="101"/>
      <c r="F259" s="68">
        <f>F257*1.15</f>
        <v>3191.2499999999995</v>
      </c>
      <c r="G259" s="124" t="str">
        <f>IF(COUNTBLANK(J252:K256)&gt;0,CONCATENATE("Vendors must bid each yard for this Supt Area."),"All yards have been bid for this Supt Area.")</f>
        <v>Vendors must bid each yard for this Supt Area.</v>
      </c>
      <c r="H259" s="125"/>
      <c r="I259" s="125"/>
      <c r="J259" s="125"/>
      <c r="K259" s="125"/>
    </row>
    <row r="260" spans="1:11" ht="15" customHeight="1" x14ac:dyDescent="0.2">
      <c r="B260" s="1"/>
      <c r="E260" s="40"/>
      <c r="F260" s="53"/>
      <c r="G260" s="1"/>
      <c r="H260" s="1"/>
      <c r="I260" s="33"/>
      <c r="J260" s="17"/>
      <c r="K260" s="17"/>
    </row>
    <row r="261" spans="1:11" ht="20.45" customHeight="1" x14ac:dyDescent="0.2">
      <c r="A261" s="19">
        <v>810</v>
      </c>
      <c r="B261" s="114" t="s">
        <v>176</v>
      </c>
      <c r="C261" s="115"/>
      <c r="D261" s="86" t="s">
        <v>177</v>
      </c>
      <c r="E261" s="22">
        <v>2150</v>
      </c>
      <c r="F261" s="45">
        <v>1000</v>
      </c>
      <c r="G261" s="7">
        <v>0.72</v>
      </c>
      <c r="H261" s="7">
        <v>0.28000000000000003</v>
      </c>
      <c r="I261" s="38">
        <v>30</v>
      </c>
      <c r="J261" s="75"/>
      <c r="K261" s="76"/>
    </row>
    <row r="262" spans="1:11" ht="20.45" customHeight="1" x14ac:dyDescent="0.2">
      <c r="A262" s="11"/>
      <c r="B262" s="114" t="s">
        <v>178</v>
      </c>
      <c r="C262" s="115"/>
      <c r="D262" s="83" t="s">
        <v>231</v>
      </c>
      <c r="E262" s="22">
        <v>150</v>
      </c>
      <c r="F262" s="45">
        <v>25</v>
      </c>
      <c r="G262" s="7">
        <v>0.5</v>
      </c>
      <c r="H262" s="7">
        <v>0.5</v>
      </c>
      <c r="I262" s="56">
        <v>30</v>
      </c>
      <c r="J262" s="75"/>
      <c r="K262" s="76"/>
    </row>
    <row r="263" spans="1:11" ht="20.45" customHeight="1" x14ac:dyDescent="0.2">
      <c r="A263" s="15"/>
      <c r="B263" s="114" t="s">
        <v>179</v>
      </c>
      <c r="C263" s="115"/>
      <c r="D263" s="86" t="s">
        <v>180</v>
      </c>
      <c r="E263" s="22">
        <v>2000</v>
      </c>
      <c r="F263" s="46">
        <v>325</v>
      </c>
      <c r="G263" s="7">
        <v>0.64</v>
      </c>
      <c r="H263" s="61">
        <v>0.36</v>
      </c>
      <c r="I263" s="38">
        <v>30</v>
      </c>
      <c r="J263" s="77"/>
      <c r="K263" s="79"/>
    </row>
    <row r="264" spans="1:11" ht="15" customHeight="1" x14ac:dyDescent="0.2">
      <c r="A264" s="9"/>
      <c r="B264" s="13"/>
      <c r="C264" s="116" t="s">
        <v>273</v>
      </c>
      <c r="D264" s="117"/>
      <c r="E264" s="60">
        <f>SUM(E261:E263)</f>
        <v>4300</v>
      </c>
      <c r="F264" s="67">
        <f>SUM(F261:F263)</f>
        <v>1350</v>
      </c>
      <c r="G264" s="63">
        <f>((F261*G261)+(F262*G262)+(F263*G263))/F264</f>
        <v>0.69666666666666666</v>
      </c>
      <c r="H264" s="7">
        <f>1-G264</f>
        <v>0.30333333333333334</v>
      </c>
      <c r="I264" s="126"/>
      <c r="J264" s="129" t="str">
        <f>IF(COUNTBLANK(J261:K263)&gt;0,CONCATENATE("INVALID"),(F261*G261*J261)+(F261*H261*K261)+(F262*G262*J262)+(F262*H262*K262)+(F263*G263*J263)+(F263*H263*K263))</f>
        <v>INVALID</v>
      </c>
      <c r="K264" s="129"/>
    </row>
    <row r="265" spans="1:11" ht="15" customHeight="1" x14ac:dyDescent="0.2">
      <c r="A265" s="101" t="s">
        <v>268</v>
      </c>
      <c r="B265" s="101"/>
      <c r="C265" s="101"/>
      <c r="D265" s="101"/>
      <c r="E265" s="101"/>
      <c r="F265" s="69">
        <f>F264*0.75</f>
        <v>1012.5</v>
      </c>
      <c r="H265" s="71"/>
      <c r="I265" s="126"/>
      <c r="J265" s="123" t="str">
        <f>IF(J264="INVALID","","Extended Price ↑")</f>
        <v/>
      </c>
      <c r="K265" s="123"/>
    </row>
    <row r="266" spans="1:11" ht="15" customHeight="1" x14ac:dyDescent="0.2">
      <c r="A266" s="101" t="s">
        <v>269</v>
      </c>
      <c r="B266" s="101"/>
      <c r="C266" s="101"/>
      <c r="D266" s="101"/>
      <c r="E266" s="101"/>
      <c r="F266" s="68">
        <f>F264*1.15</f>
        <v>1552.4999999999998</v>
      </c>
      <c r="G266" s="124" t="str">
        <f>IF(COUNTBLANK(J261:K263)&gt;0,CONCATENATE("Vendors must bid each yard for this Supt Area."),"All yards have been bid for this Supt Area.")</f>
        <v>Vendors must bid each yard for this Supt Area.</v>
      </c>
      <c r="H266" s="125"/>
      <c r="I266" s="125"/>
      <c r="J266" s="125"/>
      <c r="K266" s="125"/>
    </row>
    <row r="267" spans="1:11" ht="15" customHeight="1" x14ac:dyDescent="0.2">
      <c r="B267" s="1"/>
      <c r="E267" s="40"/>
      <c r="F267" s="53"/>
      <c r="G267" s="1"/>
      <c r="H267" s="1"/>
      <c r="I267" s="33"/>
      <c r="J267" s="17"/>
      <c r="K267" s="17"/>
    </row>
    <row r="268" spans="1:11" ht="15" customHeight="1" x14ac:dyDescent="0.2">
      <c r="B268" s="1"/>
      <c r="E268" s="40"/>
      <c r="F268" s="53"/>
      <c r="G268" s="1"/>
      <c r="H268" s="1"/>
      <c r="I268" s="33"/>
      <c r="J268" s="17"/>
      <c r="K268" s="17"/>
    </row>
    <row r="269" spans="1:11" ht="15" customHeight="1" x14ac:dyDescent="0.2">
      <c r="B269" s="1"/>
      <c r="E269" s="40"/>
      <c r="F269" s="53"/>
      <c r="G269" s="1"/>
      <c r="H269" s="1"/>
      <c r="I269" s="33"/>
      <c r="J269" s="17"/>
      <c r="K269" s="17"/>
    </row>
    <row r="270" spans="1:11" ht="15" customHeight="1" x14ac:dyDescent="0.2">
      <c r="B270" s="1"/>
      <c r="E270" s="40"/>
      <c r="F270" s="53"/>
      <c r="G270" s="1"/>
      <c r="H270" s="1"/>
      <c r="I270" s="33"/>
      <c r="J270" s="17"/>
      <c r="K270" s="17"/>
    </row>
    <row r="271" spans="1:11" ht="15" customHeight="1" x14ac:dyDescent="0.2">
      <c r="B271" s="1"/>
      <c r="E271" s="40"/>
      <c r="F271" s="53"/>
      <c r="G271" s="1"/>
      <c r="H271" s="1"/>
      <c r="I271" s="33"/>
      <c r="J271" s="17"/>
      <c r="K271" s="17"/>
    </row>
    <row r="272" spans="1:11" ht="15.75" customHeight="1" x14ac:dyDescent="0.2">
      <c r="A272" s="102" t="s">
        <v>238</v>
      </c>
      <c r="B272" s="105">
        <f>B1</f>
        <v>0</v>
      </c>
      <c r="C272" s="105"/>
      <c r="D272" s="106"/>
      <c r="E272" s="65"/>
      <c r="F272" s="66"/>
      <c r="G272" s="66"/>
      <c r="H272" s="66"/>
      <c r="I272" s="118" t="s">
        <v>232</v>
      </c>
      <c r="J272" s="119"/>
      <c r="K272" s="120"/>
    </row>
    <row r="273" spans="1:11" ht="25.5" customHeight="1" x14ac:dyDescent="0.2">
      <c r="A273" s="103"/>
      <c r="B273" s="107"/>
      <c r="C273" s="107"/>
      <c r="D273" s="108"/>
      <c r="E273" s="113" t="s">
        <v>204</v>
      </c>
      <c r="F273" s="91" t="s">
        <v>205</v>
      </c>
      <c r="G273" s="92" t="s">
        <v>206</v>
      </c>
      <c r="H273" s="92" t="s">
        <v>207</v>
      </c>
      <c r="I273" s="93" t="s">
        <v>233</v>
      </c>
      <c r="J273" s="94"/>
      <c r="K273" s="16" t="s">
        <v>234</v>
      </c>
    </row>
    <row r="274" spans="1:11" ht="15.75" customHeight="1" x14ac:dyDescent="0.2">
      <c r="A274" s="103"/>
      <c r="B274" s="107"/>
      <c r="C274" s="107"/>
      <c r="D274" s="108"/>
      <c r="E274" s="113"/>
      <c r="F274" s="91"/>
      <c r="G274" s="92"/>
      <c r="H274" s="92"/>
      <c r="I274" s="95" t="s">
        <v>240</v>
      </c>
      <c r="J274" s="96"/>
      <c r="K274" s="59" t="s">
        <v>239</v>
      </c>
    </row>
    <row r="275" spans="1:11" ht="48.75" customHeight="1" x14ac:dyDescent="0.2">
      <c r="A275" s="104"/>
      <c r="B275" s="109"/>
      <c r="C275" s="109"/>
      <c r="D275" s="110"/>
      <c r="E275" s="97" t="s">
        <v>208</v>
      </c>
      <c r="F275" s="99" t="s">
        <v>208</v>
      </c>
      <c r="G275" s="99" t="s">
        <v>240</v>
      </c>
      <c r="H275" s="99" t="s">
        <v>239</v>
      </c>
      <c r="I275" s="31" t="s">
        <v>237</v>
      </c>
      <c r="J275" s="29"/>
      <c r="K275" s="121" t="s">
        <v>235</v>
      </c>
    </row>
    <row r="276" spans="1:11" x14ac:dyDescent="0.2">
      <c r="A276" s="24" t="s">
        <v>299</v>
      </c>
      <c r="B276" s="111" t="s">
        <v>202</v>
      </c>
      <c r="C276" s="112"/>
      <c r="D276" s="81" t="s">
        <v>203</v>
      </c>
      <c r="E276" s="98"/>
      <c r="F276" s="100"/>
      <c r="G276" s="100"/>
      <c r="H276" s="100"/>
      <c r="I276" s="39" t="s">
        <v>236</v>
      </c>
      <c r="J276" s="30"/>
      <c r="K276" s="122"/>
    </row>
    <row r="277" spans="1:11" ht="15" customHeight="1" x14ac:dyDescent="0.2">
      <c r="B277" s="1"/>
      <c r="E277" s="40"/>
      <c r="F277" s="53"/>
      <c r="G277" s="1"/>
      <c r="H277" s="1"/>
      <c r="I277" s="33"/>
      <c r="J277" s="17"/>
      <c r="K277" s="17"/>
    </row>
    <row r="278" spans="1:11" x14ac:dyDescent="0.2">
      <c r="A278" s="19">
        <v>820</v>
      </c>
      <c r="B278" s="114" t="s">
        <v>181</v>
      </c>
      <c r="C278" s="115"/>
      <c r="D278" s="86" t="s">
        <v>182</v>
      </c>
      <c r="E278" s="22">
        <v>400</v>
      </c>
      <c r="F278" s="45">
        <v>400</v>
      </c>
      <c r="G278" s="7">
        <v>0.72</v>
      </c>
      <c r="H278" s="7">
        <v>0.28000000000000003</v>
      </c>
      <c r="I278" s="38">
        <v>30</v>
      </c>
      <c r="J278" s="75"/>
      <c r="K278" s="76"/>
    </row>
    <row r="279" spans="1:11" x14ac:dyDescent="0.2">
      <c r="A279" s="11"/>
      <c r="B279" s="114" t="s">
        <v>183</v>
      </c>
      <c r="C279" s="115"/>
      <c r="D279" s="86" t="s">
        <v>184</v>
      </c>
      <c r="E279" s="22">
        <v>500</v>
      </c>
      <c r="F279" s="45">
        <v>325</v>
      </c>
      <c r="G279" s="7">
        <v>0.57999999999999996</v>
      </c>
      <c r="H279" s="7">
        <v>0.42</v>
      </c>
      <c r="I279" s="38">
        <v>30</v>
      </c>
      <c r="J279" s="75"/>
      <c r="K279" s="76"/>
    </row>
    <row r="280" spans="1:11" x14ac:dyDescent="0.2">
      <c r="A280" s="15"/>
      <c r="B280" s="114" t="s">
        <v>185</v>
      </c>
      <c r="C280" s="115"/>
      <c r="D280" s="86" t="s">
        <v>263</v>
      </c>
      <c r="E280" s="22">
        <v>250</v>
      </c>
      <c r="F280" s="45">
        <v>400</v>
      </c>
      <c r="G280" s="7">
        <v>0.63</v>
      </c>
      <c r="H280" s="7">
        <v>0.37</v>
      </c>
      <c r="I280" s="37">
        <v>10</v>
      </c>
      <c r="J280" s="75"/>
      <c r="K280" s="76"/>
    </row>
    <row r="281" spans="1:11" x14ac:dyDescent="0.2">
      <c r="A281" s="11"/>
      <c r="B281" s="114" t="s">
        <v>186</v>
      </c>
      <c r="C281" s="115"/>
      <c r="D281" s="86" t="s">
        <v>264</v>
      </c>
      <c r="E281" s="22">
        <v>2300</v>
      </c>
      <c r="F281" s="45">
        <v>300</v>
      </c>
      <c r="G281" s="7">
        <v>0.56999999999999995</v>
      </c>
      <c r="H281" s="7">
        <v>0.43</v>
      </c>
      <c r="I281" s="38">
        <v>30</v>
      </c>
      <c r="J281" s="75"/>
      <c r="K281" s="76"/>
    </row>
    <row r="282" spans="1:11" x14ac:dyDescent="0.2">
      <c r="A282" s="11"/>
      <c r="B282" s="114" t="s">
        <v>187</v>
      </c>
      <c r="C282" s="115"/>
      <c r="D282" s="86" t="s">
        <v>188</v>
      </c>
      <c r="E282" s="22">
        <v>800</v>
      </c>
      <c r="F282" s="45">
        <v>700</v>
      </c>
      <c r="G282" s="7">
        <v>0.65</v>
      </c>
      <c r="H282" s="7">
        <v>0.35</v>
      </c>
      <c r="I282" s="38">
        <v>30</v>
      </c>
      <c r="J282" s="75"/>
      <c r="K282" s="76"/>
    </row>
    <row r="283" spans="1:11" x14ac:dyDescent="0.2">
      <c r="A283" s="11"/>
      <c r="B283" s="114" t="s">
        <v>189</v>
      </c>
      <c r="C283" s="115"/>
      <c r="D283" s="86" t="s">
        <v>190</v>
      </c>
      <c r="E283" s="22">
        <v>400</v>
      </c>
      <c r="F283" s="45">
        <v>300</v>
      </c>
      <c r="G283" s="7">
        <v>0.76</v>
      </c>
      <c r="H283" s="7">
        <v>0.24</v>
      </c>
      <c r="I283" s="38">
        <v>30</v>
      </c>
      <c r="J283" s="75"/>
      <c r="K283" s="76"/>
    </row>
    <row r="284" spans="1:11" x14ac:dyDescent="0.2">
      <c r="A284" s="11"/>
      <c r="B284" s="114" t="s">
        <v>191</v>
      </c>
      <c r="C284" s="115"/>
      <c r="D284" s="86" t="s">
        <v>192</v>
      </c>
      <c r="E284" s="22">
        <v>2300</v>
      </c>
      <c r="F284" s="46">
        <v>275</v>
      </c>
      <c r="G284" s="62">
        <v>0.16</v>
      </c>
      <c r="H284" s="7">
        <v>0.84</v>
      </c>
      <c r="I284" s="38">
        <v>30</v>
      </c>
      <c r="J284" s="77"/>
      <c r="K284" s="79"/>
    </row>
    <row r="285" spans="1:11" ht="15" customHeight="1" x14ac:dyDescent="0.2">
      <c r="A285" s="9"/>
      <c r="B285" s="13"/>
      <c r="C285" s="116" t="s">
        <v>272</v>
      </c>
      <c r="D285" s="117"/>
      <c r="E285" s="60">
        <f>SUM(E278:E284)</f>
        <v>6950</v>
      </c>
      <c r="F285" s="67">
        <f>SUM(F278:F284)</f>
        <v>2700</v>
      </c>
      <c r="G285" s="63">
        <f>((F278*G278)+(F279*G279)+(F280*G280)+(F281*G281)+(F282*G282)+(F283*G283)+(F284*G284))/F285</f>
        <v>0.60240740740740739</v>
      </c>
      <c r="H285" s="7">
        <f>1-G285</f>
        <v>0.39759259259259261</v>
      </c>
      <c r="I285" s="126"/>
      <c r="J285" s="129" t="str">
        <f>IF(COUNTBLANK(J278:K284)&gt;0,CONCATENATE("INVALID"),(F280*G280*J280)+(F280*H280*K280)+(F281*G281*J281)+(F281*H281*K281)+(F282*G282*J282)+(F282*H282*K282)+(F283*G283*J283)+(F283*H283*K283)+(F284*G284*J284)+(F284*H284*K284)+(F278*G278*J278)+(F278*H278*K278)+(F279*G279*J279)+(F279*H279*K279))</f>
        <v>INVALID</v>
      </c>
      <c r="K285" s="129"/>
    </row>
    <row r="286" spans="1:11" ht="15" customHeight="1" x14ac:dyDescent="0.2">
      <c r="A286" s="101" t="s">
        <v>268</v>
      </c>
      <c r="B286" s="101"/>
      <c r="C286" s="101"/>
      <c r="D286" s="101"/>
      <c r="E286" s="101"/>
      <c r="F286" s="69">
        <f>F285*0.75</f>
        <v>2025</v>
      </c>
      <c r="H286" s="71"/>
      <c r="I286" s="126"/>
      <c r="J286" s="123" t="str">
        <f>IF(J285="INVALID","","Extended Price ↑")</f>
        <v/>
      </c>
      <c r="K286" s="123"/>
    </row>
    <row r="287" spans="1:11" ht="15" customHeight="1" x14ac:dyDescent="0.2">
      <c r="A287" s="101" t="s">
        <v>269</v>
      </c>
      <c r="B287" s="101"/>
      <c r="C287" s="101"/>
      <c r="D287" s="101"/>
      <c r="E287" s="101"/>
      <c r="F287" s="68">
        <f>F285*1.15</f>
        <v>3104.9999999999995</v>
      </c>
      <c r="G287" s="124" t="str">
        <f>IF(COUNTBLANK(J278:K284)&gt;0,CONCATENATE("Vendors must bid each yard for this Supt Area."),"All yards have been bid for this Supt Area.")</f>
        <v>Vendors must bid each yard for this Supt Area.</v>
      </c>
      <c r="H287" s="125"/>
      <c r="I287" s="125"/>
      <c r="J287" s="125"/>
      <c r="K287" s="125"/>
    </row>
    <row r="288" spans="1:11" ht="15" customHeight="1" x14ac:dyDescent="0.2">
      <c r="B288" s="1"/>
      <c r="E288" s="40"/>
      <c r="F288" s="53"/>
      <c r="G288" s="1"/>
      <c r="H288" s="1"/>
      <c r="I288" s="33"/>
      <c r="J288" s="17"/>
      <c r="K288" s="17"/>
    </row>
    <row r="289" spans="1:11" ht="20.45" customHeight="1" x14ac:dyDescent="0.2">
      <c r="A289" s="19">
        <v>830</v>
      </c>
      <c r="B289" s="114" t="s">
        <v>193</v>
      </c>
      <c r="C289" s="115"/>
      <c r="D289" s="86" t="s">
        <v>194</v>
      </c>
      <c r="E289" s="22">
        <v>150</v>
      </c>
      <c r="F289" s="45">
        <v>75</v>
      </c>
      <c r="G289" s="7">
        <v>0.41</v>
      </c>
      <c r="H289" s="7">
        <v>0.59</v>
      </c>
      <c r="I289" s="56">
        <v>30</v>
      </c>
      <c r="J289" s="75"/>
      <c r="K289" s="76"/>
    </row>
    <row r="290" spans="1:11" ht="20.45" customHeight="1" x14ac:dyDescent="0.2">
      <c r="A290" s="11"/>
      <c r="B290" s="114" t="s">
        <v>195</v>
      </c>
      <c r="C290" s="115"/>
      <c r="D290" s="86" t="s">
        <v>196</v>
      </c>
      <c r="E290" s="22">
        <v>2300</v>
      </c>
      <c r="F290" s="45">
        <v>500</v>
      </c>
      <c r="G290" s="7">
        <v>0.71</v>
      </c>
      <c r="H290" s="7">
        <v>0.28999999999999998</v>
      </c>
      <c r="I290" s="38">
        <v>30</v>
      </c>
      <c r="J290" s="75"/>
      <c r="K290" s="76"/>
    </row>
    <row r="291" spans="1:11" ht="20.45" customHeight="1" x14ac:dyDescent="0.2">
      <c r="A291" s="15"/>
      <c r="B291" s="114" t="s">
        <v>197</v>
      </c>
      <c r="C291" s="115"/>
      <c r="D291" s="86" t="s">
        <v>198</v>
      </c>
      <c r="E291" s="22">
        <v>400</v>
      </c>
      <c r="F291" s="46">
        <v>650</v>
      </c>
      <c r="G291" s="7">
        <v>0.74</v>
      </c>
      <c r="H291" s="61">
        <v>0.26</v>
      </c>
      <c r="I291" s="37">
        <v>10</v>
      </c>
      <c r="J291" s="77"/>
      <c r="K291" s="79"/>
    </row>
    <row r="292" spans="1:11" ht="15" customHeight="1" x14ac:dyDescent="0.2">
      <c r="A292" s="9"/>
      <c r="B292" s="13"/>
      <c r="C292" s="116" t="s">
        <v>271</v>
      </c>
      <c r="D292" s="117"/>
      <c r="E292" s="60">
        <f>SUM(E289:E291)</f>
        <v>2850</v>
      </c>
      <c r="F292" s="67">
        <f>SUM(F289:F291)</f>
        <v>1225</v>
      </c>
      <c r="G292" s="63">
        <f>((F289*G289)+(F290*G290)+(F291*G291))/F292</f>
        <v>0.70755102040816331</v>
      </c>
      <c r="H292" s="7">
        <f>1-G292</f>
        <v>0.29244897959183669</v>
      </c>
      <c r="I292" s="126"/>
      <c r="J292" s="127" t="str">
        <f>IF(COUNTBLANK(J289:K291)&gt;0,CONCATENATE("INVALID"),(F289*G289*J289)+(F289*H289*K289)+(F290*G290*J290)+(F290*H290*K290)+(F291*G291*J291)+(F291*H291*K291))</f>
        <v>INVALID</v>
      </c>
      <c r="K292" s="128"/>
    </row>
    <row r="293" spans="1:11" ht="15" customHeight="1" x14ac:dyDescent="0.2">
      <c r="A293" s="101" t="s">
        <v>268</v>
      </c>
      <c r="B293" s="101"/>
      <c r="C293" s="101"/>
      <c r="D293" s="101"/>
      <c r="E293" s="101"/>
      <c r="F293" s="69">
        <f>F292*0.75</f>
        <v>918.75</v>
      </c>
      <c r="H293" s="71"/>
      <c r="I293" s="126"/>
      <c r="J293" s="123" t="str">
        <f>IF(J292="INVALID","","Extended Price ↑")</f>
        <v/>
      </c>
      <c r="K293" s="123"/>
    </row>
    <row r="294" spans="1:11" ht="15" customHeight="1" x14ac:dyDescent="0.2">
      <c r="A294" s="101" t="s">
        <v>269</v>
      </c>
      <c r="B294" s="101"/>
      <c r="C294" s="101"/>
      <c r="D294" s="101"/>
      <c r="E294" s="101"/>
      <c r="F294" s="68">
        <f>F292*1.15</f>
        <v>1408.75</v>
      </c>
      <c r="G294" s="124" t="str">
        <f>IF(COUNTBLANK(J289:K291)&gt;0,CONCATENATE("Vendors must bid each yard for this Supt Area."),"All yards have been bid for this Supt Area.")</f>
        <v>Vendors must bid each yard for this Supt Area.</v>
      </c>
      <c r="H294" s="125"/>
      <c r="I294" s="125"/>
      <c r="J294" s="125"/>
      <c r="K294" s="125"/>
    </row>
    <row r="295" spans="1:11" ht="15" customHeight="1" x14ac:dyDescent="0.2"/>
    <row r="296" spans="1:11" ht="15" customHeight="1" x14ac:dyDescent="0.2"/>
    <row r="297" spans="1:11" ht="15" customHeight="1" x14ac:dyDescent="0.2"/>
  </sheetData>
  <sheetProtection algorithmName="SHA-512" hashValue="aZH7vYxGq+P3XO4PIukIIxl9ALk565aX5xsXQXDZrRugDUBgr1iFf9V52hksDd47iBhLbfU2oj2e2R+Ypx44mA==" saltValue="7uHAS9d+Ly5qHCBhxg4rJw==" spinCount="100000" sheet="1" objects="1" scenarios="1"/>
  <mergeCells count="426">
    <mergeCell ref="B244:C244"/>
    <mergeCell ref="B242:C242"/>
    <mergeCell ref="B235:C235"/>
    <mergeCell ref="B233:C233"/>
    <mergeCell ref="B263:C263"/>
    <mergeCell ref="B261:C261"/>
    <mergeCell ref="B255:C255"/>
    <mergeCell ref="B253:C253"/>
    <mergeCell ref="B251:C251"/>
    <mergeCell ref="B245:C245"/>
    <mergeCell ref="B243:C243"/>
    <mergeCell ref="B241:C241"/>
    <mergeCell ref="B290:C290"/>
    <mergeCell ref="B283:C283"/>
    <mergeCell ref="B281:C281"/>
    <mergeCell ref="B279:C279"/>
    <mergeCell ref="B291:C291"/>
    <mergeCell ref="B289:C289"/>
    <mergeCell ref="B284:C284"/>
    <mergeCell ref="B282:C282"/>
    <mergeCell ref="B280:C280"/>
    <mergeCell ref="B142:C142"/>
    <mergeCell ref="B204:C204"/>
    <mergeCell ref="B202:C202"/>
    <mergeCell ref="B197:C197"/>
    <mergeCell ref="B196:C196"/>
    <mergeCell ref="B191:C191"/>
    <mergeCell ref="B189:C189"/>
    <mergeCell ref="B190:C190"/>
    <mergeCell ref="B188:C188"/>
    <mergeCell ref="B203:C203"/>
    <mergeCell ref="C147:D147"/>
    <mergeCell ref="C157:D157"/>
    <mergeCell ref="C167:D167"/>
    <mergeCell ref="C174:D174"/>
    <mergeCell ref="C192:D192"/>
    <mergeCell ref="C198:D198"/>
    <mergeCell ref="C207:D207"/>
    <mergeCell ref="B145:C145"/>
    <mergeCell ref="B143:C143"/>
    <mergeCell ref="B146:C146"/>
    <mergeCell ref="B144:C144"/>
    <mergeCell ref="B206:C206"/>
    <mergeCell ref="B117:C117"/>
    <mergeCell ref="B113:C113"/>
    <mergeCell ref="B116:C116"/>
    <mergeCell ref="B114:C114"/>
    <mergeCell ref="B112:C112"/>
    <mergeCell ref="B125:C125"/>
    <mergeCell ref="B123:C123"/>
    <mergeCell ref="B126:C126"/>
    <mergeCell ref="B124:C124"/>
    <mergeCell ref="B122:C122"/>
    <mergeCell ref="B107:C107"/>
    <mergeCell ref="B106:C106"/>
    <mergeCell ref="B105:C105"/>
    <mergeCell ref="B104:C104"/>
    <mergeCell ref="B103:C103"/>
    <mergeCell ref="B98:C98"/>
    <mergeCell ref="B97:C97"/>
    <mergeCell ref="B96:C96"/>
    <mergeCell ref="B115:C115"/>
    <mergeCell ref="C292:D292"/>
    <mergeCell ref="B10:C10"/>
    <mergeCell ref="B32:C32"/>
    <mergeCell ref="B30:C30"/>
    <mergeCell ref="B28:C28"/>
    <mergeCell ref="B33:C33"/>
    <mergeCell ref="B31:C31"/>
    <mergeCell ref="B29:C29"/>
    <mergeCell ref="B27:C27"/>
    <mergeCell ref="B39:C39"/>
    <mergeCell ref="B40:C40"/>
    <mergeCell ref="B38:C38"/>
    <mergeCell ref="B54:C54"/>
    <mergeCell ref="B53:C53"/>
    <mergeCell ref="B61:C61"/>
    <mergeCell ref="B59:C59"/>
    <mergeCell ref="B62:C62"/>
    <mergeCell ref="C118:D118"/>
    <mergeCell ref="C127:D127"/>
    <mergeCell ref="B11:C11"/>
    <mergeCell ref="B18:C18"/>
    <mergeCell ref="B20:C20"/>
    <mergeCell ref="B17:C17"/>
    <mergeCell ref="B22:C22"/>
    <mergeCell ref="B156:C156"/>
    <mergeCell ref="B154:C154"/>
    <mergeCell ref="B152:C152"/>
    <mergeCell ref="B155:C155"/>
    <mergeCell ref="C237:D237"/>
    <mergeCell ref="C247:D247"/>
    <mergeCell ref="C257:D257"/>
    <mergeCell ref="C264:D264"/>
    <mergeCell ref="C285:D285"/>
    <mergeCell ref="B205:C205"/>
    <mergeCell ref="B212:C212"/>
    <mergeCell ref="B236:C236"/>
    <mergeCell ref="B234:C234"/>
    <mergeCell ref="B221:C221"/>
    <mergeCell ref="B219:C219"/>
    <mergeCell ref="B220:C220"/>
    <mergeCell ref="B218:C218"/>
    <mergeCell ref="B213:C213"/>
    <mergeCell ref="B211:C211"/>
    <mergeCell ref="C214:D214"/>
    <mergeCell ref="C222:D222"/>
    <mergeCell ref="B232:C232"/>
    <mergeCell ref="B278:C278"/>
    <mergeCell ref="B246:C246"/>
    <mergeCell ref="C55:D55"/>
    <mergeCell ref="C63:D63"/>
    <mergeCell ref="C72:D72"/>
    <mergeCell ref="C80:D80"/>
    <mergeCell ref="C86:D86"/>
    <mergeCell ref="B60:C60"/>
    <mergeCell ref="B70:C70"/>
    <mergeCell ref="B68:C68"/>
    <mergeCell ref="B71:C71"/>
    <mergeCell ref="B69:C69"/>
    <mergeCell ref="B67:C67"/>
    <mergeCell ref="B79:C79"/>
    <mergeCell ref="B77:C77"/>
    <mergeCell ref="B78:C78"/>
    <mergeCell ref="B76:C76"/>
    <mergeCell ref="B85:C85"/>
    <mergeCell ref="B84:C84"/>
    <mergeCell ref="A56:E56"/>
    <mergeCell ref="A57:E57"/>
    <mergeCell ref="J157:K157"/>
    <mergeCell ref="J147:K147"/>
    <mergeCell ref="J127:K127"/>
    <mergeCell ref="J118:K118"/>
    <mergeCell ref="J108:K108"/>
    <mergeCell ref="J99:K99"/>
    <mergeCell ref="J86:K86"/>
    <mergeCell ref="J80:K80"/>
    <mergeCell ref="J72:K72"/>
    <mergeCell ref="G120:K120"/>
    <mergeCell ref="I118:I119"/>
    <mergeCell ref="G129:K129"/>
    <mergeCell ref="I127:I128"/>
    <mergeCell ref="G149:K149"/>
    <mergeCell ref="I147:I148"/>
    <mergeCell ref="G88:K88"/>
    <mergeCell ref="I86:I87"/>
    <mergeCell ref="G101:K101"/>
    <mergeCell ref="I99:I100"/>
    <mergeCell ref="G110:K110"/>
    <mergeCell ref="I108:I109"/>
    <mergeCell ref="J73:K73"/>
    <mergeCell ref="J81:K81"/>
    <mergeCell ref="J87:K87"/>
    <mergeCell ref="G266:K266"/>
    <mergeCell ref="I264:I265"/>
    <mergeCell ref="G287:K287"/>
    <mergeCell ref="I285:I286"/>
    <mergeCell ref="G294:K294"/>
    <mergeCell ref="I292:I293"/>
    <mergeCell ref="J292:K292"/>
    <mergeCell ref="J285:K285"/>
    <mergeCell ref="J264:K264"/>
    <mergeCell ref="I272:K272"/>
    <mergeCell ref="K275:K276"/>
    <mergeCell ref="J265:K265"/>
    <mergeCell ref="J286:K286"/>
    <mergeCell ref="J293:K293"/>
    <mergeCell ref="G239:K239"/>
    <mergeCell ref="I237:I238"/>
    <mergeCell ref="G249:K249"/>
    <mergeCell ref="I247:I248"/>
    <mergeCell ref="G259:K259"/>
    <mergeCell ref="I257:I258"/>
    <mergeCell ref="J257:K257"/>
    <mergeCell ref="J247:K247"/>
    <mergeCell ref="J237:K237"/>
    <mergeCell ref="J238:K238"/>
    <mergeCell ref="J248:K248"/>
    <mergeCell ref="J258:K258"/>
    <mergeCell ref="G209:K209"/>
    <mergeCell ref="I207:I208"/>
    <mergeCell ref="G216:K216"/>
    <mergeCell ref="I214:I215"/>
    <mergeCell ref="G224:K224"/>
    <mergeCell ref="I222:I223"/>
    <mergeCell ref="J222:K222"/>
    <mergeCell ref="J214:K214"/>
    <mergeCell ref="J207:K207"/>
    <mergeCell ref="I226:K226"/>
    <mergeCell ref="I136:K136"/>
    <mergeCell ref="K139:K140"/>
    <mergeCell ref="I182:K182"/>
    <mergeCell ref="G159:K159"/>
    <mergeCell ref="I157:I158"/>
    <mergeCell ref="G169:K169"/>
    <mergeCell ref="J119:K119"/>
    <mergeCell ref="J128:K128"/>
    <mergeCell ref="J148:K148"/>
    <mergeCell ref="J158:K158"/>
    <mergeCell ref="J168:K168"/>
    <mergeCell ref="J175:K175"/>
    <mergeCell ref="I167:I168"/>
    <mergeCell ref="G176:K176"/>
    <mergeCell ref="I174:I175"/>
    <mergeCell ref="G194:K194"/>
    <mergeCell ref="I192:I193"/>
    <mergeCell ref="G200:K200"/>
    <mergeCell ref="I198:I199"/>
    <mergeCell ref="J198:K198"/>
    <mergeCell ref="J192:K192"/>
    <mergeCell ref="J174:K174"/>
    <mergeCell ref="J167:K167"/>
    <mergeCell ref="F227:F228"/>
    <mergeCell ref="G227:G228"/>
    <mergeCell ref="H227:H228"/>
    <mergeCell ref="I227:J227"/>
    <mergeCell ref="I228:J228"/>
    <mergeCell ref="E229:E230"/>
    <mergeCell ref="F229:F230"/>
    <mergeCell ref="G229:G230"/>
    <mergeCell ref="H229:H230"/>
    <mergeCell ref="K229:K230"/>
    <mergeCell ref="F183:F184"/>
    <mergeCell ref="G183:G184"/>
    <mergeCell ref="H183:H184"/>
    <mergeCell ref="I183:J183"/>
    <mergeCell ref="I184:J184"/>
    <mergeCell ref="E185:E186"/>
    <mergeCell ref="F185:F186"/>
    <mergeCell ref="G185:G186"/>
    <mergeCell ref="H185:H186"/>
    <mergeCell ref="A224:E224"/>
    <mergeCell ref="A199:E199"/>
    <mergeCell ref="A200:E200"/>
    <mergeCell ref="A208:E208"/>
    <mergeCell ref="A209:E209"/>
    <mergeCell ref="A215:E215"/>
    <mergeCell ref="A216:E216"/>
    <mergeCell ref="A223:E223"/>
    <mergeCell ref="K185:K186"/>
    <mergeCell ref="J193:K193"/>
    <mergeCell ref="J199:K199"/>
    <mergeCell ref="J215:K215"/>
    <mergeCell ref="J208:K208"/>
    <mergeCell ref="J223:K223"/>
    <mergeCell ref="G65:K65"/>
    <mergeCell ref="I63:I64"/>
    <mergeCell ref="G74:K74"/>
    <mergeCell ref="I72:I73"/>
    <mergeCell ref="J63:K63"/>
    <mergeCell ref="J55:K55"/>
    <mergeCell ref="I48:J48"/>
    <mergeCell ref="I49:J49"/>
    <mergeCell ref="G50:G51"/>
    <mergeCell ref="H50:H51"/>
    <mergeCell ref="J64:K64"/>
    <mergeCell ref="F137:F138"/>
    <mergeCell ref="G137:G138"/>
    <mergeCell ref="H137:H138"/>
    <mergeCell ref="I137:J137"/>
    <mergeCell ref="I138:J138"/>
    <mergeCell ref="E139:E140"/>
    <mergeCell ref="F139:F140"/>
    <mergeCell ref="G139:G140"/>
    <mergeCell ref="H139:H140"/>
    <mergeCell ref="H4:H5"/>
    <mergeCell ref="A13:E13"/>
    <mergeCell ref="A14:E14"/>
    <mergeCell ref="A35:E35"/>
    <mergeCell ref="A36:E36"/>
    <mergeCell ref="A42:E42"/>
    <mergeCell ref="A43:E43"/>
    <mergeCell ref="B5:C5"/>
    <mergeCell ref="A1:A4"/>
    <mergeCell ref="B1:D4"/>
    <mergeCell ref="C23:D23"/>
    <mergeCell ref="C34:D34"/>
    <mergeCell ref="C41:D41"/>
    <mergeCell ref="B7:C7"/>
    <mergeCell ref="B9:C9"/>
    <mergeCell ref="B8:C8"/>
    <mergeCell ref="B19:C19"/>
    <mergeCell ref="B21:C21"/>
    <mergeCell ref="B16:C16"/>
    <mergeCell ref="C12:D12"/>
    <mergeCell ref="E4:E5"/>
    <mergeCell ref="A47:A50"/>
    <mergeCell ref="B47:D50"/>
    <mergeCell ref="E48:E49"/>
    <mergeCell ref="F48:F49"/>
    <mergeCell ref="G48:G49"/>
    <mergeCell ref="H48:H49"/>
    <mergeCell ref="B51:C51"/>
    <mergeCell ref="G57:K57"/>
    <mergeCell ref="I55:I56"/>
    <mergeCell ref="J12:K12"/>
    <mergeCell ref="J23:K23"/>
    <mergeCell ref="J41:K41"/>
    <mergeCell ref="J34:K34"/>
    <mergeCell ref="G13:I13"/>
    <mergeCell ref="J24:K24"/>
    <mergeCell ref="J35:K35"/>
    <mergeCell ref="K4:K5"/>
    <mergeCell ref="E50:E51"/>
    <mergeCell ref="F50:F51"/>
    <mergeCell ref="I47:K47"/>
    <mergeCell ref="K50:K51"/>
    <mergeCell ref="F4:F5"/>
    <mergeCell ref="G4:G5"/>
    <mergeCell ref="J100:K100"/>
    <mergeCell ref="J109:K109"/>
    <mergeCell ref="I1:K1"/>
    <mergeCell ref="E2:E3"/>
    <mergeCell ref="F2:F3"/>
    <mergeCell ref="G2:G3"/>
    <mergeCell ref="H2:H3"/>
    <mergeCell ref="I2:J2"/>
    <mergeCell ref="I3:J3"/>
    <mergeCell ref="A64:E64"/>
    <mergeCell ref="A65:E65"/>
    <mergeCell ref="A24:E24"/>
    <mergeCell ref="A25:E25"/>
    <mergeCell ref="G43:K43"/>
    <mergeCell ref="I41:I42"/>
    <mergeCell ref="G14:K14"/>
    <mergeCell ref="G25:K25"/>
    <mergeCell ref="I23:I24"/>
    <mergeCell ref="G36:K36"/>
    <mergeCell ref="J42:K42"/>
    <mergeCell ref="J13:K13"/>
    <mergeCell ref="G82:K82"/>
    <mergeCell ref="I80:I81"/>
    <mergeCell ref="J56:K56"/>
    <mergeCell ref="I90:K90"/>
    <mergeCell ref="E91:E92"/>
    <mergeCell ref="F91:F92"/>
    <mergeCell ref="G91:G92"/>
    <mergeCell ref="H91:H92"/>
    <mergeCell ref="I91:J91"/>
    <mergeCell ref="I92:J92"/>
    <mergeCell ref="E93:E94"/>
    <mergeCell ref="F93:F94"/>
    <mergeCell ref="G93:G94"/>
    <mergeCell ref="H93:H94"/>
    <mergeCell ref="K93:K94"/>
    <mergeCell ref="A128:E128"/>
    <mergeCell ref="A129:E129"/>
    <mergeCell ref="A148:E148"/>
    <mergeCell ref="B94:C94"/>
    <mergeCell ref="A136:A139"/>
    <mergeCell ref="B136:D139"/>
    <mergeCell ref="E137:E138"/>
    <mergeCell ref="A73:E73"/>
    <mergeCell ref="A74:E74"/>
    <mergeCell ref="A81:E81"/>
    <mergeCell ref="A82:E82"/>
    <mergeCell ref="A87:E87"/>
    <mergeCell ref="A88:E88"/>
    <mergeCell ref="A100:E100"/>
    <mergeCell ref="A101:E101"/>
    <mergeCell ref="A109:E109"/>
    <mergeCell ref="A110:E110"/>
    <mergeCell ref="A119:E119"/>
    <mergeCell ref="B140:C140"/>
    <mergeCell ref="A120:E120"/>
    <mergeCell ref="A90:A93"/>
    <mergeCell ref="B90:D93"/>
    <mergeCell ref="C99:D99"/>
    <mergeCell ref="C108:D108"/>
    <mergeCell ref="A149:E149"/>
    <mergeCell ref="A158:E158"/>
    <mergeCell ref="A159:E159"/>
    <mergeCell ref="A168:E168"/>
    <mergeCell ref="A169:E169"/>
    <mergeCell ref="A175:E175"/>
    <mergeCell ref="A193:E193"/>
    <mergeCell ref="A194:E194"/>
    <mergeCell ref="A176:E176"/>
    <mergeCell ref="A182:A185"/>
    <mergeCell ref="B182:D185"/>
    <mergeCell ref="E183:E184"/>
    <mergeCell ref="B186:C186"/>
    <mergeCell ref="B153:C153"/>
    <mergeCell ref="B151:C151"/>
    <mergeCell ref="B172:C172"/>
    <mergeCell ref="B173:C173"/>
    <mergeCell ref="B171:C171"/>
    <mergeCell ref="B166:C166"/>
    <mergeCell ref="B164:C164"/>
    <mergeCell ref="B162:C162"/>
    <mergeCell ref="B165:C165"/>
    <mergeCell ref="B163:C163"/>
    <mergeCell ref="B161:C161"/>
    <mergeCell ref="A286:E286"/>
    <mergeCell ref="A287:E287"/>
    <mergeCell ref="A293:E293"/>
    <mergeCell ref="A226:A229"/>
    <mergeCell ref="B226:D229"/>
    <mergeCell ref="B230:C230"/>
    <mergeCell ref="A294:E294"/>
    <mergeCell ref="A272:A275"/>
    <mergeCell ref="B272:D275"/>
    <mergeCell ref="E273:E274"/>
    <mergeCell ref="B276:C276"/>
    <mergeCell ref="A238:E238"/>
    <mergeCell ref="A239:E239"/>
    <mergeCell ref="A248:E248"/>
    <mergeCell ref="A249:E249"/>
    <mergeCell ref="A258:E258"/>
    <mergeCell ref="A259:E259"/>
    <mergeCell ref="A265:E265"/>
    <mergeCell ref="A266:E266"/>
    <mergeCell ref="E227:E228"/>
    <mergeCell ref="B262:C262"/>
    <mergeCell ref="B256:C256"/>
    <mergeCell ref="B254:C254"/>
    <mergeCell ref="B252:C252"/>
    <mergeCell ref="F273:F274"/>
    <mergeCell ref="G273:G274"/>
    <mergeCell ref="H273:H274"/>
    <mergeCell ref="I273:J273"/>
    <mergeCell ref="I274:J274"/>
    <mergeCell ref="E275:E276"/>
    <mergeCell ref="F275:F276"/>
    <mergeCell ref="G275:G276"/>
    <mergeCell ref="H275:H276"/>
  </mergeCells>
  <conditionalFormatting sqref="G209 G159 G36 J37:K37 J250:K250 G249 J240:K240 G287 G110 B15:C15 G14 B37:C37 J44:K46 B250:C250 J58:K58 B201:C201 I201:J201">
    <cfRule type="containsText" dxfId="114" priority="607" operator="containsText" text="Vendors must bid each yard for this Supt Area.">
      <formula>NOT(ISERROR(SEARCH("Vendors must bid each yard for this Supt Area.",B14)))</formula>
    </cfRule>
  </conditionalFormatting>
  <conditionalFormatting sqref="G25">
    <cfRule type="containsText" dxfId="113" priority="604" operator="containsText" text="Vendors must bid each yard for this Supt Area.">
      <formula>NOT(ISERROR(SEARCH("Vendors must bid each yard for this Supt Area.",G25)))</formula>
    </cfRule>
  </conditionalFormatting>
  <conditionalFormatting sqref="G43">
    <cfRule type="containsText" dxfId="112" priority="599" operator="containsText" text="Vendors must bid each yard for this Supt Area.">
      <formula>NOT(ISERROR(SEARCH("Vendors must bid each yard for this Supt Area.",G43)))</formula>
    </cfRule>
  </conditionalFormatting>
  <conditionalFormatting sqref="G57">
    <cfRule type="containsText" dxfId="111" priority="596" operator="containsText" text="Vendors must bid each yard for this Supt Area.">
      <formula>NOT(ISERROR(SEARCH("Vendors must bid each yard for this Supt Area.",G57)))</formula>
    </cfRule>
  </conditionalFormatting>
  <conditionalFormatting sqref="G65">
    <cfRule type="containsText" dxfId="110" priority="593" operator="containsText" text="Vendors must bid each yard for this Supt Area.">
      <formula>NOT(ISERROR(SEARCH("Vendors must bid each yard for this Supt Area.",G65)))</formula>
    </cfRule>
  </conditionalFormatting>
  <conditionalFormatting sqref="G74">
    <cfRule type="containsText" dxfId="109" priority="590" operator="containsText" text="Vendors must bid each yard for this Supt Area.">
      <formula>NOT(ISERROR(SEARCH("Vendors must bid each yard for this Supt Area.",G74)))</formula>
    </cfRule>
  </conditionalFormatting>
  <conditionalFormatting sqref="G149">
    <cfRule type="containsText" dxfId="108" priority="570" operator="containsText" text="Vendors must bid each yard for this Supt Area.">
      <formula>NOT(ISERROR(SEARCH("Vendors must bid each yard for this Supt Area.",G149)))</formula>
    </cfRule>
  </conditionalFormatting>
  <conditionalFormatting sqref="G82">
    <cfRule type="containsText" dxfId="107" priority="587" operator="containsText" text="Vendors must bid each yard for this Supt Area.">
      <formula>NOT(ISERROR(SEARCH("Vendors must bid each yard for this Supt Area.",G82)))</formula>
    </cfRule>
  </conditionalFormatting>
  <conditionalFormatting sqref="G88">
    <cfRule type="containsText" dxfId="106" priority="584" operator="containsText" text="Vendors must bid each yard for this Supt Area.">
      <formula>NOT(ISERROR(SEARCH("Vendors must bid each yard for this Supt Area.",G88)))</formula>
    </cfRule>
  </conditionalFormatting>
  <conditionalFormatting sqref="G101">
    <cfRule type="containsText" dxfId="105" priority="581" operator="containsText" text="Vendors must bid each yard for this Supt Area.">
      <formula>NOT(ISERROR(SEARCH("Vendors must bid each yard for this Supt Area.",G101)))</formula>
    </cfRule>
  </conditionalFormatting>
  <conditionalFormatting sqref="G120">
    <cfRule type="containsText" dxfId="104" priority="576" operator="containsText" text="Vendors must bid each yard for this Supt Area.">
      <formula>NOT(ISERROR(SEARCH("Vendors must bid each yard for this Supt Area.",G120)))</formula>
    </cfRule>
  </conditionalFormatting>
  <conditionalFormatting sqref="G129 B130:C135">
    <cfRule type="containsText" dxfId="103" priority="573" operator="containsText" text="Vendors must bid each yard for this Supt Area.">
      <formula>NOT(ISERROR(SEARCH("Vendors must bid each yard for this Supt Area.",B129)))</formula>
    </cfRule>
  </conditionalFormatting>
  <conditionalFormatting sqref="G169 B170:C170">
    <cfRule type="containsText" dxfId="102" priority="564" operator="containsText" text="Vendors must bid each yard for this Supt Area.">
      <formula>NOT(ISERROR(SEARCH("Vendors must bid each yard for this Supt Area.",B169)))</formula>
    </cfRule>
  </conditionalFormatting>
  <conditionalFormatting sqref="G176">
    <cfRule type="containsText" dxfId="101" priority="560" operator="containsText" text="Vendors must bid each yard for this Supt Area.">
      <formula>NOT(ISERROR(SEARCH("Vendors must bid each yard for this Supt Area.",G176)))</formula>
    </cfRule>
  </conditionalFormatting>
  <conditionalFormatting sqref="G194">
    <cfRule type="containsText" dxfId="100" priority="556" operator="containsText" text="Vendors must bid each yard for this Supt Area.">
      <formula>NOT(ISERROR(SEARCH("Vendors must bid each yard for this Supt Area.",G194)))</formula>
    </cfRule>
  </conditionalFormatting>
  <conditionalFormatting sqref="G200">
    <cfRule type="containsText" dxfId="99" priority="552" operator="containsText" text="Vendors must bid each yard for this Supt Area.">
      <formula>NOT(ISERROR(SEARCH("Vendors must bid each yard for this Supt Area.",G200)))</formula>
    </cfRule>
  </conditionalFormatting>
  <conditionalFormatting sqref="G216">
    <cfRule type="containsText" dxfId="98" priority="545" operator="containsText" text="Vendors must bid each yard for this Supt Area.">
      <formula>NOT(ISERROR(SEARCH("Vendors must bid each yard for this Supt Area.",G216)))</formula>
    </cfRule>
  </conditionalFormatting>
  <conditionalFormatting sqref="G224">
    <cfRule type="containsText" dxfId="97" priority="541" operator="containsText" text="Vendors must bid each yard for this Supt Area.">
      <formula>NOT(ISERROR(SEARCH("Vendors must bid each yard for this Supt Area.",G224)))</formula>
    </cfRule>
  </conditionalFormatting>
  <conditionalFormatting sqref="G239">
    <cfRule type="containsText" dxfId="96" priority="537" operator="containsText" text="Vendors must bid each yard for this Supt Area.">
      <formula>NOT(ISERROR(SEARCH("Vendors must bid each yard for this Supt Area.",G239)))</formula>
    </cfRule>
  </conditionalFormatting>
  <conditionalFormatting sqref="G259">
    <cfRule type="containsText" dxfId="95" priority="530" operator="containsText" text="Vendors must bid each yard for this Supt Area.">
      <formula>NOT(ISERROR(SEARCH("Vendors must bid each yard for this Supt Area.",G259)))</formula>
    </cfRule>
  </conditionalFormatting>
  <conditionalFormatting sqref="G266">
    <cfRule type="containsText" dxfId="94" priority="526" operator="containsText" text="Vendors must bid each yard for this Supt Area.">
      <formula>NOT(ISERROR(SEARCH("Vendors must bid each yard for this Supt Area.",G266)))</formula>
    </cfRule>
  </conditionalFormatting>
  <conditionalFormatting sqref="G294">
    <cfRule type="containsText" dxfId="93" priority="519" operator="containsText" text="Vendors must bid each yard for this Supt Area.">
      <formula>NOT(ISERROR(SEARCH("Vendors must bid each yard for this Supt Area.",G294)))</formula>
    </cfRule>
  </conditionalFormatting>
  <conditionalFormatting sqref="J12 J23 J34 J285 J192 J72 J127 J147 J207 J237 J167 J118 J157 J63 J222 J247 J257 J41 J99 J174 J214 J264 J292 J55 J86 J198 J80">
    <cfRule type="containsText" dxfId="92" priority="517" operator="containsText" text="INVALID">
      <formula>NOT(ISERROR(SEARCH("INVALID",J12)))</formula>
    </cfRule>
  </conditionalFormatting>
  <conditionalFormatting sqref="G294 G266 G259 G239 G224 G216 G194 G176 G169 G149 G120 G101 G88 G82 G74 G65 G57 G25 G129 G209 G159 G36 J37:K37 G200 J250:K250 G249 J240:K240 G287 G110 B15:C15 G14 B37:C37 G43 J44:K46 B130:C135 B170:C170 B250:C250 J58:K58 B201:C201 I201:J201">
    <cfRule type="containsText" dxfId="91" priority="516" operator="containsText" text="All yards have been bid for this Supt Area.">
      <formula>NOT(ISERROR(SEARCH("All yards have been bid for this Supt Area.",B14)))</formula>
    </cfRule>
  </conditionalFormatting>
  <conditionalFormatting sqref="K245 J76:K79 J188:K191 J241:K244 J252:J253 J232:K236">
    <cfRule type="containsBlanks" dxfId="90" priority="609">
      <formula>LEN(TRIM(J76))=0</formula>
    </cfRule>
  </conditionalFormatting>
  <conditionalFormatting sqref="J16:K22">
    <cfRule type="cellIs" dxfId="89" priority="243" operator="lessThan">
      <formula>1</formula>
    </cfRule>
    <cfRule type="containsBlanks" dxfId="88" priority="610">
      <formula>LEN(TRIM(J16))=0</formula>
    </cfRule>
  </conditionalFormatting>
  <conditionalFormatting sqref="J27:K33">
    <cfRule type="cellIs" dxfId="87" priority="242" operator="lessThan">
      <formula>1</formula>
    </cfRule>
    <cfRule type="containsBlanks" dxfId="86" priority="611">
      <formula>LEN(TRIM(J27))=0</formula>
    </cfRule>
  </conditionalFormatting>
  <conditionalFormatting sqref="J38:K40">
    <cfRule type="cellIs" dxfId="85" priority="241" operator="lessThan">
      <formula>1</formula>
    </cfRule>
    <cfRule type="containsBlanks" dxfId="84" priority="612">
      <formula>LEN(TRIM(J38))=0</formula>
    </cfRule>
  </conditionalFormatting>
  <conditionalFormatting sqref="J53:K54">
    <cfRule type="cellIs" dxfId="83" priority="240" operator="lessThan">
      <formula>1</formula>
    </cfRule>
    <cfRule type="containsBlanks" dxfId="82" priority="613">
      <formula>LEN(TRIM(J53))=0</formula>
    </cfRule>
  </conditionalFormatting>
  <conditionalFormatting sqref="J59:K62">
    <cfRule type="cellIs" dxfId="81" priority="239" operator="lessThan">
      <formula>1</formula>
    </cfRule>
    <cfRule type="containsBlanks" dxfId="80" priority="614">
      <formula>LEN(TRIM(J59))=0</formula>
    </cfRule>
  </conditionalFormatting>
  <conditionalFormatting sqref="J67:K71">
    <cfRule type="cellIs" dxfId="79" priority="238" operator="lessThan">
      <formula>1</formula>
    </cfRule>
    <cfRule type="containsBlanks" dxfId="78" priority="615">
      <formula>LEN(TRIM(J67))=0</formula>
    </cfRule>
  </conditionalFormatting>
  <conditionalFormatting sqref="J84:K85">
    <cfRule type="cellIs" dxfId="77" priority="237" operator="lessThan">
      <formula>1</formula>
    </cfRule>
    <cfRule type="containsBlanks" dxfId="76" priority="616">
      <formula>LEN(TRIM(J84))=0</formula>
    </cfRule>
  </conditionalFormatting>
  <conditionalFormatting sqref="J96:K98">
    <cfRule type="cellIs" dxfId="75" priority="236" operator="lessThan">
      <formula>1</formula>
    </cfRule>
    <cfRule type="containsBlanks" dxfId="74" priority="617">
      <formula>LEN(TRIM(J96))=0</formula>
    </cfRule>
  </conditionalFormatting>
  <conditionalFormatting sqref="J112:K117">
    <cfRule type="cellIs" dxfId="73" priority="234" operator="lessThan">
      <formula>1</formula>
    </cfRule>
    <cfRule type="containsBlanks" dxfId="72" priority="619">
      <formula>LEN(TRIM(J112))=0</formula>
    </cfRule>
  </conditionalFormatting>
  <conditionalFormatting sqref="J151:K156">
    <cfRule type="cellIs" dxfId="71" priority="233" operator="lessThan">
      <formula>1</formula>
    </cfRule>
    <cfRule type="containsBlanks" dxfId="70" priority="620">
      <formula>LEN(TRIM(J151))=0</formula>
    </cfRule>
  </conditionalFormatting>
  <conditionalFormatting sqref="J142:K146">
    <cfRule type="cellIs" dxfId="69" priority="232" operator="lessThan">
      <formula>1</formula>
    </cfRule>
    <cfRule type="containsBlanks" dxfId="68" priority="621">
      <formula>LEN(TRIM(J142))=0</formula>
    </cfRule>
  </conditionalFormatting>
  <conditionalFormatting sqref="J122:K126">
    <cfRule type="cellIs" dxfId="67" priority="231" operator="lessThan">
      <formula>1</formula>
    </cfRule>
    <cfRule type="containsBlanks" dxfId="66" priority="622">
      <formula>LEN(TRIM(J122))=0</formula>
    </cfRule>
  </conditionalFormatting>
  <conditionalFormatting sqref="J161:K166">
    <cfRule type="cellIs" dxfId="65" priority="230" operator="lessThan">
      <formula>1</formula>
    </cfRule>
    <cfRule type="containsBlanks" dxfId="64" priority="623">
      <formula>LEN(TRIM(J161))=0</formula>
    </cfRule>
  </conditionalFormatting>
  <conditionalFormatting sqref="J171:K173">
    <cfRule type="cellIs" dxfId="63" priority="229" operator="lessThan">
      <formula>1</formula>
    </cfRule>
    <cfRule type="containsBlanks" dxfId="62" priority="624">
      <formula>LEN(TRIM(J171))=0</formula>
    </cfRule>
  </conditionalFormatting>
  <conditionalFormatting sqref="J196:K197">
    <cfRule type="cellIs" dxfId="61" priority="227" operator="lessThan">
      <formula>1</formula>
    </cfRule>
    <cfRule type="containsBlanks" dxfId="60" priority="626">
      <formula>LEN(TRIM(J196))=0</formula>
    </cfRule>
  </conditionalFormatting>
  <conditionalFormatting sqref="J202:K206">
    <cfRule type="cellIs" dxfId="59" priority="226" operator="lessThan">
      <formula>1</formula>
    </cfRule>
    <cfRule type="containsBlanks" dxfId="58" priority="627">
      <formula>LEN(TRIM(J202))=0</formula>
    </cfRule>
  </conditionalFormatting>
  <conditionalFormatting sqref="J211:K213">
    <cfRule type="cellIs" dxfId="57" priority="225" operator="lessThan">
      <formula>1</formula>
    </cfRule>
    <cfRule type="containsBlanks" dxfId="56" priority="628">
      <formula>LEN(TRIM(J211))=0</formula>
    </cfRule>
  </conditionalFormatting>
  <conditionalFormatting sqref="J218:K221">
    <cfRule type="cellIs" dxfId="55" priority="224" operator="lessThan">
      <formula>1</formula>
    </cfRule>
    <cfRule type="containsBlanks" dxfId="54" priority="629">
      <formula>LEN(TRIM(J218))=0</formula>
    </cfRule>
  </conditionalFormatting>
  <conditionalFormatting sqref="J261:K263">
    <cfRule type="cellIs" dxfId="53" priority="223" operator="lessThan">
      <formula>1</formula>
    </cfRule>
    <cfRule type="containsBlanks" dxfId="52" priority="630">
      <formula>LEN(TRIM(J261))=0</formula>
    </cfRule>
  </conditionalFormatting>
  <conditionalFormatting sqref="J255:K256 J254:J255">
    <cfRule type="cellIs" dxfId="51" priority="222" operator="lessThan">
      <formula>1</formula>
    </cfRule>
    <cfRule type="containsBlanks" dxfId="50" priority="631">
      <formula>LEN(TRIM(J254))=0</formula>
    </cfRule>
  </conditionalFormatting>
  <conditionalFormatting sqref="J278:K284">
    <cfRule type="cellIs" dxfId="49" priority="221" operator="lessThan">
      <formula>1</formula>
    </cfRule>
    <cfRule type="containsBlanks" dxfId="48" priority="632">
      <formula>LEN(TRIM(J278))=0</formula>
    </cfRule>
  </conditionalFormatting>
  <conditionalFormatting sqref="J289:K291">
    <cfRule type="cellIs" dxfId="47" priority="220" operator="lessThan">
      <formula>1</formula>
    </cfRule>
    <cfRule type="containsBlanks" dxfId="46" priority="633">
      <formula>LEN(TRIM(J289))=0</formula>
    </cfRule>
  </conditionalFormatting>
  <conditionalFormatting sqref="J292 J285 J264 J257 J247 J237 J222 J214 J207 J198 J192 J174 J167 J157 J147 J127 J118 J99 J86 J80 J72 J63 J55 J41 J34 J23 J12">
    <cfRule type="notContainsText" dxfId="45" priority="608" operator="notContains" text="INVALID">
      <formula>ISERROR(SEARCH("INVALID",J12))</formula>
    </cfRule>
  </conditionalFormatting>
  <conditionalFormatting sqref="J75:K75">
    <cfRule type="containsText" dxfId="44" priority="218" operator="containsText" text="extended price">
      <formula>NOT(ISERROR(SEARCH("extended price",J75)))</formula>
    </cfRule>
  </conditionalFormatting>
  <conditionalFormatting sqref="I201:J201">
    <cfRule type="containsText" dxfId="43" priority="133" operator="containsText" text="ext. price">
      <formula>NOT(ISERROR(SEARCH("ext. price",I201)))</formula>
    </cfRule>
  </conditionalFormatting>
  <conditionalFormatting sqref="B1:D4">
    <cfRule type="containsBlanks" dxfId="42" priority="85">
      <formula>LEN(TRIM(B1))=0</formula>
    </cfRule>
  </conditionalFormatting>
  <conditionalFormatting sqref="J246:K246 J245">
    <cfRule type="cellIs" dxfId="41" priority="73" operator="lessThan">
      <formula>1</formula>
    </cfRule>
    <cfRule type="containsBlanks" dxfId="40" priority="74">
      <formula>LEN(TRIM(J245))=0</formula>
    </cfRule>
  </conditionalFormatting>
  <conditionalFormatting sqref="J246:K246 J245">
    <cfRule type="containsText" dxfId="39" priority="72" operator="containsText" text="ext. price">
      <formula>NOT(ISERROR(SEARCH("ext. price",J245)))</formula>
    </cfRule>
  </conditionalFormatting>
  <conditionalFormatting sqref="J251:K251 K252:K254">
    <cfRule type="cellIs" dxfId="38" priority="70" operator="lessThan">
      <formula>1</formula>
    </cfRule>
    <cfRule type="containsBlanks" dxfId="37" priority="71">
      <formula>LEN(TRIM(J251))=0</formula>
    </cfRule>
  </conditionalFormatting>
  <conditionalFormatting sqref="J251:K251 K252:K254">
    <cfRule type="containsText" dxfId="36" priority="69" operator="containsText" text="ext. price">
      <formula>NOT(ISERROR(SEARCH("ext. price",J251)))</formula>
    </cfRule>
  </conditionalFormatting>
  <conditionalFormatting sqref="J108">
    <cfRule type="containsBlanks" dxfId="35" priority="63">
      <formula>LEN(TRIM(J108))=0</formula>
    </cfRule>
  </conditionalFormatting>
  <conditionalFormatting sqref="J108">
    <cfRule type="containsText" dxfId="34" priority="62" operator="containsText" text="No bid for Line 1.">
      <formula>NOT(ISERROR(SEARCH("No bid for Line 1.",J108)))</formula>
    </cfRule>
  </conditionalFormatting>
  <conditionalFormatting sqref="J108">
    <cfRule type="containsText" dxfId="33" priority="61" operator="containsText" text="Bid is incomplete for this Supt Area.">
      <formula>NOT(ISERROR(SEARCH("Bid is incomplete for this Supt Area.",J108)))</formula>
    </cfRule>
  </conditionalFormatting>
  <conditionalFormatting sqref="J108">
    <cfRule type="containsText" dxfId="32" priority="60" operator="containsText" text="INVALID">
      <formula>NOT(ISERROR(SEARCH("INVALID",J108)))</formula>
    </cfRule>
  </conditionalFormatting>
  <conditionalFormatting sqref="J108">
    <cfRule type="containsBlanks" dxfId="31" priority="57">
      <formula>LEN(TRIM(J108))=0</formula>
    </cfRule>
  </conditionalFormatting>
  <conditionalFormatting sqref="J108">
    <cfRule type="containsText" dxfId="30" priority="56" operator="containsText" text="No bid for Line 1.">
      <formula>NOT(ISERROR(SEARCH("No bid for Line 1.",J108)))</formula>
    </cfRule>
  </conditionalFormatting>
  <conditionalFormatting sqref="J103:K107">
    <cfRule type="cellIs" dxfId="29" priority="55" operator="lessThan">
      <formula>1</formula>
    </cfRule>
    <cfRule type="containsBlanks" dxfId="28" priority="66">
      <formula>LEN(TRIM(J103))=0</formula>
    </cfRule>
  </conditionalFormatting>
  <conditionalFormatting sqref="J108 J103:K107">
    <cfRule type="containsText" dxfId="27" priority="54" operator="containsText" text="ext. price">
      <formula>NOT(ISERROR(SEARCH("ext. price",J103)))</formula>
    </cfRule>
  </conditionalFormatting>
  <conditionalFormatting sqref="J108">
    <cfRule type="notContainsText" dxfId="26" priority="65" operator="notContains" text="INVALID">
      <formula>ISERROR(SEARCH("INVALID",J108))</formula>
    </cfRule>
  </conditionalFormatting>
  <conditionalFormatting sqref="G13">
    <cfRule type="containsText" dxfId="25" priority="44" operator="containsText" text="ext. price">
      <formula>NOT(ISERROR(SEARCH("ext. price",G13)))</formula>
    </cfRule>
  </conditionalFormatting>
  <conditionalFormatting sqref="I170:J170">
    <cfRule type="containsText" dxfId="24" priority="41" operator="containsText" text="Vendors must bid each yard for this Line Item.">
      <formula>NOT(ISERROR(SEARCH("Vendors must bid each yard for this Line Item.",I170)))</formula>
    </cfRule>
  </conditionalFormatting>
  <conditionalFormatting sqref="I170:J170">
    <cfRule type="containsText" dxfId="23" priority="40" operator="containsText" text="All yards have been bid for this Line Item.">
      <formula>NOT(ISERROR(SEARCH("All yards have been bid for this Line Item.",I170)))</formula>
    </cfRule>
  </conditionalFormatting>
  <conditionalFormatting sqref="I170:J170">
    <cfRule type="containsText" dxfId="22" priority="39" operator="containsText" text="ext. price">
      <formula>NOT(ISERROR(SEARCH("ext. price",I170)))</formula>
    </cfRule>
  </conditionalFormatting>
  <conditionalFormatting sqref="I170:J170">
    <cfRule type="containsText" dxfId="21" priority="38" operator="containsText" text="Vendors must bid each yard for this Line Item.">
      <formula>NOT(ISERROR(SEARCH("Vendors must bid each yard for this Line Item.",I170)))</formula>
    </cfRule>
  </conditionalFormatting>
  <conditionalFormatting sqref="I170:J170">
    <cfRule type="containsText" dxfId="20" priority="37" operator="containsText" text="All yards have been bid for this Line Item.">
      <formula>NOT(ISERROR(SEARCH("All yards have been bid for this Line Item.",I170)))</formula>
    </cfRule>
  </conditionalFormatting>
  <conditionalFormatting sqref="K48:K50 I47:I49 J52:K52">
    <cfRule type="containsText" dxfId="19" priority="36" operator="containsText" text="ext. price">
      <formula>NOT(ISERROR(SEARCH("ext. price",I47)))</formula>
    </cfRule>
  </conditionalFormatting>
  <conditionalFormatting sqref="B47:D50">
    <cfRule type="containsBlanks" dxfId="18" priority="35">
      <formula>LEN(TRIM(B47))=0</formula>
    </cfRule>
  </conditionalFormatting>
  <conditionalFormatting sqref="K91:K93 I90:I92 J95:K95">
    <cfRule type="containsText" dxfId="17" priority="34" operator="containsText" text="ext. price">
      <formula>NOT(ISERROR(SEARCH("ext. price",I90)))</formula>
    </cfRule>
  </conditionalFormatting>
  <conditionalFormatting sqref="B90:D93">
    <cfRule type="containsBlanks" dxfId="16" priority="33">
      <formula>LEN(TRIM(B90))=0</formula>
    </cfRule>
  </conditionalFormatting>
  <conditionalFormatting sqref="K137:K139 I136:I138 J141:K141">
    <cfRule type="containsText" dxfId="15" priority="32" operator="containsText" text="ext. price">
      <formula>NOT(ISERROR(SEARCH("ext. price",I136)))</formula>
    </cfRule>
  </conditionalFormatting>
  <conditionalFormatting sqref="B136:D139">
    <cfRule type="containsBlanks" dxfId="14" priority="31">
      <formula>LEN(TRIM(B136))=0</formula>
    </cfRule>
  </conditionalFormatting>
  <conditionalFormatting sqref="K183:K185 I182:I184">
    <cfRule type="containsText" dxfId="13" priority="30" operator="containsText" text="ext. price">
      <formula>NOT(ISERROR(SEARCH("ext. price",I182)))</formula>
    </cfRule>
  </conditionalFormatting>
  <conditionalFormatting sqref="B182:D185">
    <cfRule type="containsBlanks" dxfId="12" priority="29">
      <formula>LEN(TRIM(B182))=0</formula>
    </cfRule>
  </conditionalFormatting>
  <conditionalFormatting sqref="K227:K229 I226:I228">
    <cfRule type="containsText" dxfId="11" priority="28" operator="containsText" text="ext. price">
      <formula>NOT(ISERROR(SEARCH("ext. price",I226)))</formula>
    </cfRule>
  </conditionalFormatting>
  <conditionalFormatting sqref="B226:D229">
    <cfRule type="containsBlanks" dxfId="10" priority="27">
      <formula>LEN(TRIM(B226))=0</formula>
    </cfRule>
  </conditionalFormatting>
  <conditionalFormatting sqref="K273:K275 I272:I274">
    <cfRule type="containsText" dxfId="9" priority="25" operator="containsText" text="ext. price">
      <formula>NOT(ISERROR(SEARCH("ext. price",I272)))</formula>
    </cfRule>
  </conditionalFormatting>
  <conditionalFormatting sqref="B272:D275">
    <cfRule type="containsBlanks" dxfId="8" priority="24">
      <formula>LEN(TRIM(B272))=0</formula>
    </cfRule>
  </conditionalFormatting>
  <conditionalFormatting sqref="I292 I285 I264 I257 I247 I237 I222 I214 I207 I198 I192 I174 I167 I157 I147 I127 I118 I108 I99 I86 I80 I72 I63">
    <cfRule type="containsText" dxfId="7" priority="18" operator="containsText" text="ext. price">
      <formula>NOT(ISERROR(SEARCH("ext. price",I63)))</formula>
    </cfRule>
  </conditionalFormatting>
  <conditionalFormatting sqref="I41">
    <cfRule type="containsText" dxfId="6" priority="20" operator="containsText" text="ext. price">
      <formula>NOT(ISERROR(SEARCH("ext. price",I41)))</formula>
    </cfRule>
  </conditionalFormatting>
  <conditionalFormatting sqref="I55">
    <cfRule type="containsText" dxfId="5" priority="19" operator="containsText" text="ext. price">
      <formula>NOT(ISERROR(SEARCH("ext. price",I55)))</formula>
    </cfRule>
  </conditionalFormatting>
  <conditionalFormatting sqref="I23">
    <cfRule type="containsText" dxfId="4" priority="17" operator="containsText" text="ext. price">
      <formula>NOT(ISERROR(SEARCH("ext. price",I23)))</formula>
    </cfRule>
  </conditionalFormatting>
  <conditionalFormatting sqref="J13">
    <cfRule type="containsText" dxfId="3" priority="13" operator="containsText" text="ext. price">
      <formula>NOT(ISERROR(SEARCH("ext. price",J13)))</formula>
    </cfRule>
  </conditionalFormatting>
  <conditionalFormatting sqref="J7:K11">
    <cfRule type="cellIs" dxfId="2" priority="2" operator="lessThan">
      <formula>1</formula>
    </cfRule>
    <cfRule type="containsBlanks" dxfId="1" priority="3">
      <formula>LEN(TRIM(J7))=0</formula>
    </cfRule>
  </conditionalFormatting>
  <conditionalFormatting sqref="J293 J286 J265 J258 J248 J238 J223 J215 J208 J199 J193 J175 J168 J158 J148 J128 J119 J109 J100 J87 J81 J73 J64 J56 J42 J35 J24">
    <cfRule type="containsText" dxfId="0" priority="1" operator="containsText" text="ext. price">
      <formula>NOT(ISERROR(SEARCH("ext. price",J24)))</formula>
    </cfRule>
  </conditionalFormatting>
  <dataValidations disablePrompts="1" count="3">
    <dataValidation type="decimal" operator="greaterThan" allowBlank="1" showInputMessage="1" showErrorMessage="1" prompt="Please enter PEAK price per ton (1 Nov - 28 Feb)" sqref="J76:J79 J261:J263 J27:J33 J16:J22 J38:J40 J59:J62 J53:J54 J67:J71 J84:J85 J278:J284 J103:J107 J96:J98 J112:J117 J142:J146 J122:J126 J161:J166 J151:J156 J188:J191 J196:J197 J171:J173 J202:J206 J218:J221 J211:J213 J241:J246 J232:J236 J251:J256 J289:J291 J7:J11">
      <formula1>0</formula1>
    </dataValidation>
    <dataValidation allowBlank="1" showInputMessage="1" showErrorMessage="1" prompt="Please enter your Company's name here" sqref="B1:D4 B47:D50 B90:D93 B136:D139 B182:D185 B226:D229 B272:D275"/>
    <dataValidation type="decimal" operator="greaterThan" allowBlank="1" showInputMessage="1" showErrorMessage="1" prompt="Please enter OFF-PEAK price per ton (1 Mar - 31 Oct)" sqref="K278:K284 K289:K291 K261:K263 K251:K256 K218:K221 K241:K246 K196:K197 K211:K213 K202:K206 K188:K191 K161:K166 K171:K173 K142:K146 K151:K156 K103:K107 K122:K126 K112:K117 K84:K85 K96:K98 K27:K33 K76:K79 K67:K71 K232:K236 K53:K54 K38:K40 K59:K62 K16:K22 K7:K11">
      <formula1>0</formula1>
    </dataValidation>
  </dataValidations>
  <printOptions horizontalCentered="1"/>
  <pageMargins left="0.7" right="0.7" top="0.75" bottom="0.75" header="0.3" footer="0.3"/>
  <pageSetup scale="92" fitToHeight="0" orientation="portrait" r:id="rId1"/>
  <headerFooter>
    <oddHeader>&amp;C&amp;"Calibri,Bold"ATTACHMENT A
HIGHWAY DEICING SALT BID SHEET&amp;Ryfgjhgghj</oddHead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Nebraska Dept of Roads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Yates</dc:creator>
  <cp:lastModifiedBy>Ty Barger</cp:lastModifiedBy>
  <cp:lastPrinted>2018-05-30T02:25:53Z</cp:lastPrinted>
  <dcterms:created xsi:type="dcterms:W3CDTF">2017-08-29T19:24:25Z</dcterms:created>
  <dcterms:modified xsi:type="dcterms:W3CDTF">2018-06-08T15:51:27Z</dcterms:modified>
</cp:coreProperties>
</file>